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ICTURES\my folder\NZJFS 2020_22\vol 52\180 Boczniewicz\"/>
    </mc:Choice>
  </mc:AlternateContent>
  <xr:revisionPtr revIDLastSave="0" documentId="13_ncr:1_{D31CC918-B88B-4EBB-8F94-341584CF1E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ol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4" l="1"/>
  <c r="G27" i="4" s="1"/>
  <c r="G56" i="4" s="1"/>
  <c r="E4" i="4" l="1"/>
  <c r="G7" i="4" l="1"/>
  <c r="E41" i="4"/>
  <c r="I72" i="4"/>
  <c r="C70" i="4" l="1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E68" i="4"/>
  <c r="C39" i="4"/>
  <c r="C41" i="4"/>
  <c r="C68" i="4"/>
  <c r="E72" i="4"/>
  <c r="L39" i="4"/>
  <c r="G39" i="4"/>
  <c r="E57" i="4"/>
  <c r="E56" i="4"/>
  <c r="E27" i="4"/>
  <c r="D68" i="4" l="1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C73" i="4"/>
  <c r="D73" i="4"/>
  <c r="E73" i="4"/>
  <c r="E76" i="4" s="1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I76" i="4" l="1"/>
  <c r="I78" i="4" s="1"/>
  <c r="E78" i="4"/>
  <c r="E79" i="4"/>
  <c r="W72" i="4"/>
  <c r="W76" i="4" s="1"/>
  <c r="AE72" i="4"/>
  <c r="AE76" i="4" s="1"/>
  <c r="O72" i="4"/>
  <c r="O76" i="4" s="1"/>
  <c r="AJ72" i="4"/>
  <c r="AJ76" i="4" s="1"/>
  <c r="T72" i="4"/>
  <c r="T76" i="4" s="1"/>
  <c r="AI72" i="4"/>
  <c r="AI76" i="4" s="1"/>
  <c r="S72" i="4"/>
  <c r="S76" i="4" s="1"/>
  <c r="AH72" i="4"/>
  <c r="AH76" i="4" s="1"/>
  <c r="AH78" i="4" s="1"/>
  <c r="R72" i="4"/>
  <c r="R76" i="4" s="1"/>
  <c r="AG72" i="4"/>
  <c r="AG76" i="4" s="1"/>
  <c r="Y72" i="4"/>
  <c r="Y76" i="4" s="1"/>
  <c r="Q72" i="4"/>
  <c r="Q76" i="4" s="1"/>
  <c r="D72" i="4"/>
  <c r="D76" i="4" s="1"/>
  <c r="AB72" i="4"/>
  <c r="AB76" i="4" s="1"/>
  <c r="K72" i="4"/>
  <c r="K76" i="4" s="1"/>
  <c r="AA72" i="4"/>
  <c r="AA76" i="4" s="1"/>
  <c r="J72" i="4"/>
  <c r="J76" i="4" s="1"/>
  <c r="Z72" i="4"/>
  <c r="Z76" i="4" s="1"/>
  <c r="H72" i="4"/>
  <c r="H76" i="4" s="1"/>
  <c r="AF72" i="4"/>
  <c r="AF76" i="4" s="1"/>
  <c r="X72" i="4"/>
  <c r="X76" i="4" s="1"/>
  <c r="P72" i="4"/>
  <c r="P76" i="4" s="1"/>
  <c r="C72" i="4"/>
  <c r="C76" i="4" s="1"/>
  <c r="AL72" i="4"/>
  <c r="AL76" i="4" s="1"/>
  <c r="AD72" i="4"/>
  <c r="AD76" i="4" s="1"/>
  <c r="V72" i="4"/>
  <c r="V76" i="4" s="1"/>
  <c r="N72" i="4"/>
  <c r="N76" i="4" s="1"/>
  <c r="AK72" i="4"/>
  <c r="AK76" i="4" s="1"/>
  <c r="AK78" i="4" s="1"/>
  <c r="AC72" i="4"/>
  <c r="AC76" i="4" s="1"/>
  <c r="U72" i="4"/>
  <c r="U76" i="4" s="1"/>
  <c r="M72" i="4"/>
  <c r="M76" i="4" s="1"/>
  <c r="G72" i="4"/>
  <c r="G76" i="4" s="1"/>
  <c r="L72" i="4"/>
  <c r="L76" i="4" s="1"/>
  <c r="F72" i="4"/>
  <c r="F76" i="4" s="1"/>
  <c r="D39" i="4"/>
  <c r="AK79" i="4" l="1"/>
  <c r="AL78" i="4"/>
  <c r="AL77" i="4" s="1"/>
  <c r="AL79" i="4"/>
  <c r="I79" i="4"/>
  <c r="AH79" i="4"/>
  <c r="AI79" i="4"/>
  <c r="AI78" i="4"/>
  <c r="AI77" i="4" s="1"/>
  <c r="AJ78" i="4"/>
  <c r="AK77" i="4" s="1"/>
  <c r="AJ79" i="4"/>
  <c r="M78" i="4"/>
  <c r="M79" i="4"/>
  <c r="Y79" i="4"/>
  <c r="Y78" i="4"/>
  <c r="U78" i="4"/>
  <c r="U79" i="4"/>
  <c r="P79" i="4"/>
  <c r="P78" i="4"/>
  <c r="Z79" i="4"/>
  <c r="Z78" i="4"/>
  <c r="AE79" i="4"/>
  <c r="AE78" i="4"/>
  <c r="AC79" i="4"/>
  <c r="AC78" i="4"/>
  <c r="X78" i="4"/>
  <c r="X79" i="4"/>
  <c r="J79" i="4"/>
  <c r="J78" i="4"/>
  <c r="J77" i="4" s="1"/>
  <c r="D78" i="4"/>
  <c r="E77" i="4" s="1"/>
  <c r="D79" i="4"/>
  <c r="W78" i="4"/>
  <c r="W79" i="4"/>
  <c r="H79" i="4"/>
  <c r="H78" i="4"/>
  <c r="S79" i="4"/>
  <c r="S78" i="4"/>
  <c r="F79" i="4"/>
  <c r="F78" i="4"/>
  <c r="F77" i="4" s="1"/>
  <c r="V79" i="4"/>
  <c r="V78" i="4"/>
  <c r="AG79" i="4"/>
  <c r="AG78" i="4"/>
  <c r="G79" i="4"/>
  <c r="G78" i="4"/>
  <c r="AF78" i="4"/>
  <c r="AF79" i="4"/>
  <c r="AA79" i="4"/>
  <c r="AA78" i="4"/>
  <c r="Q78" i="4"/>
  <c r="Q79" i="4"/>
  <c r="AB78" i="4"/>
  <c r="AB79" i="4"/>
  <c r="AD79" i="4"/>
  <c r="AD78" i="4"/>
  <c r="R79" i="4"/>
  <c r="R78" i="4"/>
  <c r="T78" i="4"/>
  <c r="T79" i="4"/>
  <c r="L78" i="4"/>
  <c r="L79" i="4"/>
  <c r="N79" i="4"/>
  <c r="N78" i="4"/>
  <c r="C79" i="4"/>
  <c r="C78" i="4"/>
  <c r="K79" i="4"/>
  <c r="K78" i="4"/>
  <c r="O79" i="4"/>
  <c r="O78" i="4"/>
  <c r="C42" i="4"/>
  <c r="C43" i="4"/>
  <c r="C44" i="4"/>
  <c r="AF77" i="4" l="1"/>
  <c r="P77" i="4"/>
  <c r="N77" i="4"/>
  <c r="AE77" i="4"/>
  <c r="X77" i="4"/>
  <c r="Q77" i="4"/>
  <c r="AG77" i="4"/>
  <c r="Z77" i="4"/>
  <c r="M77" i="4"/>
  <c r="AB77" i="4"/>
  <c r="K77" i="4"/>
  <c r="G77" i="4"/>
  <c r="AJ77" i="4"/>
  <c r="T77" i="4"/>
  <c r="O77" i="4"/>
  <c r="S77" i="4"/>
  <c r="H77" i="4"/>
  <c r="AA77" i="4"/>
  <c r="U77" i="4"/>
  <c r="D77" i="4"/>
  <c r="AD77" i="4"/>
  <c r="W77" i="4"/>
  <c r="R77" i="4"/>
  <c r="AH77" i="4"/>
  <c r="L77" i="4"/>
  <c r="I77" i="4"/>
  <c r="V77" i="4"/>
  <c r="AC77" i="4"/>
  <c r="Y77" i="4"/>
  <c r="C47" i="4"/>
  <c r="E28" i="4"/>
  <c r="E39" i="4"/>
  <c r="F39" i="4"/>
  <c r="H39" i="4"/>
  <c r="I39" i="4"/>
  <c r="J39" i="4"/>
  <c r="K39" i="4"/>
  <c r="M39" i="4"/>
  <c r="N39" i="4"/>
  <c r="D41" i="4"/>
  <c r="F41" i="4"/>
  <c r="G41" i="4"/>
  <c r="H41" i="4"/>
  <c r="I41" i="4"/>
  <c r="J41" i="4"/>
  <c r="K41" i="4"/>
  <c r="L41" i="4"/>
  <c r="M41" i="4"/>
  <c r="N41" i="4"/>
  <c r="D42" i="4"/>
  <c r="E42" i="4"/>
  <c r="F42" i="4"/>
  <c r="G42" i="4"/>
  <c r="H42" i="4"/>
  <c r="I42" i="4"/>
  <c r="J42" i="4"/>
  <c r="K42" i="4"/>
  <c r="L42" i="4"/>
  <c r="M42" i="4"/>
  <c r="N42" i="4"/>
  <c r="D43" i="4"/>
  <c r="E43" i="4"/>
  <c r="F43" i="4"/>
  <c r="G43" i="4"/>
  <c r="H43" i="4"/>
  <c r="I43" i="4"/>
  <c r="J43" i="4"/>
  <c r="K43" i="4"/>
  <c r="L43" i="4"/>
  <c r="M43" i="4"/>
  <c r="N43" i="4"/>
  <c r="D44" i="4"/>
  <c r="E44" i="4"/>
  <c r="F44" i="4"/>
  <c r="G44" i="4"/>
  <c r="H44" i="4"/>
  <c r="I44" i="4"/>
  <c r="J44" i="4"/>
  <c r="K44" i="4"/>
  <c r="L44" i="4"/>
  <c r="M44" i="4"/>
  <c r="N44" i="4"/>
  <c r="K58" i="4" l="1"/>
  <c r="K47" i="4"/>
  <c r="J47" i="4"/>
  <c r="L47" i="4"/>
  <c r="N47" i="4"/>
  <c r="I47" i="4"/>
  <c r="F47" i="4"/>
  <c r="D47" i="4"/>
  <c r="E47" i="4"/>
  <c r="G47" i="4"/>
  <c r="M47" i="4"/>
  <c r="H47" i="4"/>
  <c r="C49" i="4"/>
  <c r="C50" i="4"/>
  <c r="H2" i="4"/>
  <c r="F49" i="4" l="1"/>
  <c r="F50" i="4"/>
  <c r="J49" i="4"/>
  <c r="J50" i="4"/>
  <c r="E50" i="4"/>
  <c r="E49" i="4"/>
  <c r="N49" i="4"/>
  <c r="N50" i="4"/>
  <c r="H50" i="4"/>
  <c r="H49" i="4"/>
  <c r="D50" i="4"/>
  <c r="D49" i="4"/>
  <c r="L50" i="4"/>
  <c r="L49" i="4"/>
  <c r="M49" i="4"/>
  <c r="M50" i="4"/>
  <c r="G49" i="4"/>
  <c r="G50" i="4"/>
  <c r="I49" i="4"/>
  <c r="I50" i="4"/>
  <c r="K49" i="4"/>
  <c r="K50" i="4"/>
  <c r="H3" i="4"/>
  <c r="I3" i="4"/>
  <c r="I2" i="4"/>
  <c r="AI39" i="4" l="1"/>
  <c r="AJ39" i="4"/>
  <c r="AK39" i="4"/>
  <c r="AL39" i="4"/>
  <c r="AI41" i="4"/>
  <c r="AJ41" i="4"/>
  <c r="AK41" i="4"/>
  <c r="AL41" i="4"/>
  <c r="AI42" i="4"/>
  <c r="AJ42" i="4"/>
  <c r="AK42" i="4"/>
  <c r="AL42" i="4"/>
  <c r="AI43" i="4"/>
  <c r="AJ43" i="4"/>
  <c r="AK43" i="4"/>
  <c r="AL43" i="4"/>
  <c r="AI44" i="4"/>
  <c r="AJ44" i="4"/>
  <c r="AK44" i="4"/>
  <c r="AL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Q47" i="4" l="1"/>
  <c r="Q50" i="4" s="1"/>
  <c r="AG47" i="4"/>
  <c r="AG50" i="4" s="1"/>
  <c r="AH47" i="4"/>
  <c r="AH50" i="4" s="1"/>
  <c r="Y47" i="4"/>
  <c r="Y50" i="4" s="1"/>
  <c r="AA47" i="4"/>
  <c r="AA49" i="4" s="1"/>
  <c r="S47" i="4"/>
  <c r="S49" i="4" s="1"/>
  <c r="AK47" i="4"/>
  <c r="T47" i="4"/>
  <c r="T49" i="4" s="1"/>
  <c r="AL47" i="4"/>
  <c r="AB47" i="4"/>
  <c r="AB50" i="4" s="1"/>
  <c r="V47" i="4"/>
  <c r="V50" i="4" s="1"/>
  <c r="AD47" i="4"/>
  <c r="AD49" i="4" s="1"/>
  <c r="O47" i="4"/>
  <c r="O49" i="4" s="1"/>
  <c r="W47" i="4"/>
  <c r="W49" i="4" s="1"/>
  <c r="AE47" i="4"/>
  <c r="AE49" i="4" s="1"/>
  <c r="X47" i="4"/>
  <c r="X50" i="4" s="1"/>
  <c r="AF47" i="4"/>
  <c r="AF49" i="4" s="1"/>
  <c r="R47" i="4"/>
  <c r="R49" i="4" s="1"/>
  <c r="Z47" i="4"/>
  <c r="Z49" i="4" s="1"/>
  <c r="U47" i="4"/>
  <c r="U49" i="4" s="1"/>
  <c r="AC47" i="4"/>
  <c r="AC49" i="4" s="1"/>
  <c r="P47" i="4"/>
  <c r="P50" i="4" s="1"/>
  <c r="AJ47" i="4"/>
  <c r="AI47" i="4"/>
  <c r="E15" i="4"/>
  <c r="C12" i="4"/>
  <c r="C16" i="4"/>
  <c r="H12" i="4"/>
  <c r="L12" i="4"/>
  <c r="P12" i="4"/>
  <c r="T12" i="4"/>
  <c r="X12" i="4"/>
  <c r="AB12" i="4"/>
  <c r="AF12" i="4"/>
  <c r="AJ12" i="4"/>
  <c r="F13" i="4"/>
  <c r="J13" i="4"/>
  <c r="N13" i="4"/>
  <c r="R13" i="4"/>
  <c r="V13" i="4"/>
  <c r="Z13" i="4"/>
  <c r="AD13" i="4"/>
  <c r="AH13" i="4"/>
  <c r="AL13" i="4"/>
  <c r="H14" i="4"/>
  <c r="L14" i="4"/>
  <c r="P14" i="4"/>
  <c r="T14" i="4"/>
  <c r="X14" i="4"/>
  <c r="AB14" i="4"/>
  <c r="AF14" i="4"/>
  <c r="AJ14" i="4"/>
  <c r="F15" i="4"/>
  <c r="J15" i="4"/>
  <c r="N15" i="4"/>
  <c r="R15" i="4"/>
  <c r="V15" i="4"/>
  <c r="Z15" i="4"/>
  <c r="AD15" i="4"/>
  <c r="AH15" i="4"/>
  <c r="AL15" i="4"/>
  <c r="H16" i="4"/>
  <c r="L16" i="4"/>
  <c r="P16" i="4"/>
  <c r="T16" i="4"/>
  <c r="X16" i="4"/>
  <c r="AB16" i="4"/>
  <c r="AF16" i="4"/>
  <c r="AJ16" i="4"/>
  <c r="D14" i="4"/>
  <c r="Q16" i="4"/>
  <c r="AC16" i="4"/>
  <c r="D15" i="4"/>
  <c r="C14" i="4"/>
  <c r="R12" i="4"/>
  <c r="Z12" i="4"/>
  <c r="AH12" i="4"/>
  <c r="H13" i="4"/>
  <c r="P13" i="4"/>
  <c r="X13" i="4"/>
  <c r="AJ13" i="4"/>
  <c r="J14" i="4"/>
  <c r="R14" i="4"/>
  <c r="AD14" i="4"/>
  <c r="H15" i="4"/>
  <c r="P15" i="4"/>
  <c r="AB15" i="4"/>
  <c r="AJ15" i="4"/>
  <c r="J16" i="4"/>
  <c r="R16" i="4"/>
  <c r="AH16" i="4"/>
  <c r="D16" i="4"/>
  <c r="G12" i="4"/>
  <c r="S12" i="4"/>
  <c r="AE12" i="4"/>
  <c r="E13" i="4"/>
  <c r="M13" i="4"/>
  <c r="U13" i="4"/>
  <c r="AC13" i="4"/>
  <c r="G14" i="4"/>
  <c r="W14" i="4"/>
  <c r="AE14" i="4"/>
  <c r="M15" i="4"/>
  <c r="Q15" i="4"/>
  <c r="C13" i="4"/>
  <c r="E12" i="4"/>
  <c r="I12" i="4"/>
  <c r="M12" i="4"/>
  <c r="Q12" i="4"/>
  <c r="U12" i="4"/>
  <c r="Y12" i="4"/>
  <c r="AC12" i="4"/>
  <c r="AG12" i="4"/>
  <c r="AK12" i="4"/>
  <c r="G13" i="4"/>
  <c r="K13" i="4"/>
  <c r="O13" i="4"/>
  <c r="S13" i="4"/>
  <c r="W13" i="4"/>
  <c r="AA13" i="4"/>
  <c r="AE13" i="4"/>
  <c r="AI13" i="4"/>
  <c r="E14" i="4"/>
  <c r="I14" i="4"/>
  <c r="M14" i="4"/>
  <c r="Q14" i="4"/>
  <c r="U14" i="4"/>
  <c r="Y14" i="4"/>
  <c r="AC14" i="4"/>
  <c r="AG14" i="4"/>
  <c r="AK14" i="4"/>
  <c r="G15" i="4"/>
  <c r="K15" i="4"/>
  <c r="O15" i="4"/>
  <c r="S15" i="4"/>
  <c r="W15" i="4"/>
  <c r="AA15" i="4"/>
  <c r="AE15" i="4"/>
  <c r="AI15" i="4"/>
  <c r="E16" i="4"/>
  <c r="I16" i="4"/>
  <c r="M16" i="4"/>
  <c r="U16" i="4"/>
  <c r="Y16" i="4"/>
  <c r="AG16" i="4"/>
  <c r="AK16" i="4"/>
  <c r="F12" i="4"/>
  <c r="J12" i="4"/>
  <c r="N12" i="4"/>
  <c r="V12" i="4"/>
  <c r="AD12" i="4"/>
  <c r="AL12" i="4"/>
  <c r="L13" i="4"/>
  <c r="T13" i="4"/>
  <c r="AB13" i="4"/>
  <c r="AF13" i="4"/>
  <c r="F14" i="4"/>
  <c r="N14" i="4"/>
  <c r="V14" i="4"/>
  <c r="Z14" i="4"/>
  <c r="AH14" i="4"/>
  <c r="AL14" i="4"/>
  <c r="L15" i="4"/>
  <c r="T15" i="4"/>
  <c r="X15" i="4"/>
  <c r="AF15" i="4"/>
  <c r="F16" i="4"/>
  <c r="N16" i="4"/>
  <c r="V16" i="4"/>
  <c r="Z16" i="4"/>
  <c r="AD16" i="4"/>
  <c r="AL16" i="4"/>
  <c r="C15" i="4"/>
  <c r="K12" i="4"/>
  <c r="O12" i="4"/>
  <c r="W12" i="4"/>
  <c r="AA12" i="4"/>
  <c r="AI12" i="4"/>
  <c r="I13" i="4"/>
  <c r="Q13" i="4"/>
  <c r="Y13" i="4"/>
  <c r="AG13" i="4"/>
  <c r="AK13" i="4"/>
  <c r="K14" i="4"/>
  <c r="O14" i="4"/>
  <c r="S14" i="4"/>
  <c r="AA14" i="4"/>
  <c r="AI14" i="4"/>
  <c r="I15" i="4"/>
  <c r="U15" i="4"/>
  <c r="AK15" i="4"/>
  <c r="S16" i="4"/>
  <c r="AI16" i="4"/>
  <c r="Y15" i="4"/>
  <c r="G16" i="4"/>
  <c r="W16" i="4"/>
  <c r="D13" i="4"/>
  <c r="AC15" i="4"/>
  <c r="K16" i="4"/>
  <c r="AA16" i="4"/>
  <c r="D12" i="4"/>
  <c r="AG15" i="4"/>
  <c r="O16" i="4"/>
  <c r="AE16" i="4"/>
  <c r="Y49" i="4" l="1"/>
  <c r="AH49" i="4"/>
  <c r="Q49" i="4"/>
  <c r="AG49" i="4"/>
  <c r="AJ20" i="4"/>
  <c r="AJ22" i="4" s="1"/>
  <c r="AK20" i="4"/>
  <c r="AK23" i="4" s="1"/>
  <c r="AL20" i="4"/>
  <c r="AL23" i="4" s="1"/>
  <c r="AA50" i="4"/>
  <c r="S50" i="4"/>
  <c r="T50" i="4"/>
  <c r="AA20" i="4"/>
  <c r="AA23" i="4" s="1"/>
  <c r="AE20" i="4"/>
  <c r="AE22" i="4" s="1"/>
  <c r="Z20" i="4"/>
  <c r="Z23" i="4" s="1"/>
  <c r="AB20" i="4"/>
  <c r="AB23" i="4" s="1"/>
  <c r="D20" i="4"/>
  <c r="D22" i="4" s="1"/>
  <c r="P20" i="4"/>
  <c r="P23" i="4" s="1"/>
  <c r="U50" i="4"/>
  <c r="AB49" i="4"/>
  <c r="AD50" i="4"/>
  <c r="AI20" i="4"/>
  <c r="AI23" i="4" s="1"/>
  <c r="AF20" i="4"/>
  <c r="AF23" i="4" s="1"/>
  <c r="AD20" i="4"/>
  <c r="AD22" i="4" s="1"/>
  <c r="Z50" i="4"/>
  <c r="V49" i="4"/>
  <c r="AG20" i="4"/>
  <c r="AG22" i="4" s="1"/>
  <c r="AK49" i="4"/>
  <c r="AK50" i="4"/>
  <c r="I20" i="4"/>
  <c r="I23" i="4" s="1"/>
  <c r="N20" i="4"/>
  <c r="N23" i="4" s="1"/>
  <c r="Q20" i="4"/>
  <c r="Q23" i="4" s="1"/>
  <c r="G20" i="4"/>
  <c r="G23" i="4" s="1"/>
  <c r="AH20" i="4"/>
  <c r="AH23" i="4" s="1"/>
  <c r="AE50" i="4"/>
  <c r="AL49" i="4"/>
  <c r="AL50" i="4"/>
  <c r="AF50" i="4"/>
  <c r="X49" i="4"/>
  <c r="R50" i="4"/>
  <c r="O50" i="4"/>
  <c r="AC50" i="4"/>
  <c r="W50" i="4"/>
  <c r="P49" i="4"/>
  <c r="U20" i="4"/>
  <c r="U22" i="4" s="1"/>
  <c r="C20" i="4"/>
  <c r="C23" i="4" s="1"/>
  <c r="M20" i="4"/>
  <c r="M22" i="4" s="1"/>
  <c r="X20" i="4"/>
  <c r="X23" i="4" s="1"/>
  <c r="L20" i="4"/>
  <c r="L22" i="4" s="1"/>
  <c r="AC20" i="4"/>
  <c r="AC23" i="4" s="1"/>
  <c r="E20" i="4"/>
  <c r="E22" i="4" s="1"/>
  <c r="H20" i="4"/>
  <c r="H23" i="4" s="1"/>
  <c r="O20" i="4"/>
  <c r="O23" i="4" s="1"/>
  <c r="F20" i="4"/>
  <c r="F23" i="4" s="1"/>
  <c r="Y20" i="4"/>
  <c r="Y23" i="4" s="1"/>
  <c r="R20" i="4"/>
  <c r="R23" i="4" s="1"/>
  <c r="T20" i="4"/>
  <c r="T23" i="4" s="1"/>
  <c r="AJ50" i="4"/>
  <c r="AJ49" i="4"/>
  <c r="W20" i="4"/>
  <c r="W23" i="4" s="1"/>
  <c r="J20" i="4"/>
  <c r="J23" i="4" s="1"/>
  <c r="K20" i="4"/>
  <c r="K23" i="4" s="1"/>
  <c r="V20" i="4"/>
  <c r="V22" i="4" s="1"/>
  <c r="S20" i="4"/>
  <c r="S23" i="4" s="1"/>
  <c r="AI49" i="4"/>
  <c r="AI50" i="4"/>
  <c r="M48" i="4"/>
  <c r="D48" i="4"/>
  <c r="N48" i="4"/>
  <c r="AJ23" i="4" l="1"/>
  <c r="AK22" i="4"/>
  <c r="AL22" i="4"/>
  <c r="AL21" i="4" s="1"/>
  <c r="AK21" i="4"/>
  <c r="Z22" i="4"/>
  <c r="AE23" i="4"/>
  <c r="AB22" i="4"/>
  <c r="P22" i="4"/>
  <c r="AA22" i="4"/>
  <c r="D23" i="4"/>
  <c r="U23" i="4"/>
  <c r="Q22" i="4"/>
  <c r="AD23" i="4"/>
  <c r="N22" i="4"/>
  <c r="N21" i="4" s="1"/>
  <c r="AF22" i="4"/>
  <c r="AF21" i="4" s="1"/>
  <c r="V23" i="4"/>
  <c r="AG23" i="4"/>
  <c r="AI22" i="4"/>
  <c r="AJ21" i="4" s="1"/>
  <c r="I22" i="4"/>
  <c r="E23" i="4"/>
  <c r="G22" i="4"/>
  <c r="AH22" i="4"/>
  <c r="AC22" i="4"/>
  <c r="AC21" i="4" s="1"/>
  <c r="Y22" i="4"/>
  <c r="M23" i="4"/>
  <c r="F22" i="4"/>
  <c r="K22" i="4"/>
  <c r="L21" i="4" s="1"/>
  <c r="C22" i="4"/>
  <c r="D21" i="4" s="1"/>
  <c r="J22" i="4"/>
  <c r="O22" i="4"/>
  <c r="S22" i="4"/>
  <c r="L23" i="4"/>
  <c r="H22" i="4"/>
  <c r="W22" i="4"/>
  <c r="W21" i="4" s="1"/>
  <c r="X22" i="4"/>
  <c r="T22" i="4"/>
  <c r="U21" i="4" s="1"/>
  <c r="R22" i="4"/>
  <c r="AE21" i="4"/>
  <c r="V21" i="4"/>
  <c r="M21" i="4"/>
  <c r="E21" i="4"/>
  <c r="AC48" i="4"/>
  <c r="L48" i="4"/>
  <c r="G48" i="4"/>
  <c r="O48" i="4"/>
  <c r="E48" i="4"/>
  <c r="O21" i="4" l="1"/>
  <c r="AB21" i="4"/>
  <c r="Z21" i="4"/>
  <c r="AG21" i="4"/>
  <c r="Q21" i="4"/>
  <c r="R21" i="4"/>
  <c r="AA21" i="4"/>
  <c r="J21" i="4"/>
  <c r="AI21" i="4"/>
  <c r="H21" i="4"/>
  <c r="G21" i="4"/>
  <c r="I21" i="4"/>
  <c r="AH21" i="4"/>
  <c r="AD21" i="4"/>
  <c r="F21" i="4"/>
  <c r="K21" i="4"/>
  <c r="S21" i="4"/>
  <c r="P21" i="4"/>
  <c r="T21" i="4"/>
  <c r="X21" i="4"/>
  <c r="Y21" i="4"/>
  <c r="AL48" i="4"/>
  <c r="AK48" i="4"/>
  <c r="AJ48" i="4"/>
  <c r="AB48" i="4"/>
  <c r="X48" i="4"/>
  <c r="J48" i="4"/>
  <c r="AF48" i="4"/>
  <c r="P48" i="4"/>
  <c r="V48" i="4"/>
  <c r="I48" i="4"/>
  <c r="R48" i="4"/>
  <c r="W48" i="4"/>
  <c r="AI48" i="4"/>
  <c r="AA48" i="4"/>
  <c r="K48" i="4"/>
  <c r="Y48" i="4"/>
  <c r="Q48" i="4"/>
  <c r="U48" i="4"/>
  <c r="AG48" i="4"/>
  <c r="AD48" i="4"/>
  <c r="Z48" i="4"/>
  <c r="AH48" i="4"/>
  <c r="T48" i="4"/>
  <c r="S48" i="4"/>
  <c r="AE48" i="4"/>
  <c r="H48" i="4"/>
  <c r="F48" i="4"/>
  <c r="K29" i="4" l="1"/>
  <c r="K4" i="4"/>
</calcChain>
</file>

<file path=xl/sharedStrings.xml><?xml version="1.0" encoding="utf-8"?>
<sst xmlns="http://schemas.openxmlformats.org/spreadsheetml/2006/main" count="51" uniqueCount="29">
  <si>
    <t>Height</t>
  </si>
  <si>
    <t>Volume:</t>
  </si>
  <si>
    <t>All NZ</t>
  </si>
  <si>
    <t>DBH</t>
  </si>
  <si>
    <t>Height:</t>
  </si>
  <si>
    <t>Diameter:</t>
  </si>
  <si>
    <t xml:space="preserve"> Betas</t>
  </si>
  <si>
    <t>Diameter/2</t>
  </si>
  <si>
    <t>lambdaH</t>
  </si>
  <si>
    <t>lambdaD2H</t>
  </si>
  <si>
    <t>Coeffs H0</t>
  </si>
  <si>
    <t>Coeffs H1</t>
  </si>
  <si>
    <t>HEARTWOOD</t>
  </si>
  <si>
    <t>lmbht</t>
  </si>
  <si>
    <t>HH</t>
  </si>
  <si>
    <t>Coeffs S0</t>
  </si>
  <si>
    <t>Coeffs S1</t>
  </si>
  <si>
    <t>Coeffs S2</t>
  </si>
  <si>
    <t>Range Check</t>
  </si>
  <si>
    <t>Ht &amp; dhb Combination check</t>
  </si>
  <si>
    <t>lmbS</t>
  </si>
  <si>
    <t>Proportion</t>
  </si>
  <si>
    <t>Volume from taper:</t>
  </si>
  <si>
    <t>WOOD IB</t>
  </si>
  <si>
    <t>WOOD OB</t>
  </si>
  <si>
    <t>lmbB</t>
  </si>
  <si>
    <t>Coeffs B0</t>
  </si>
  <si>
    <t>Coeffs B1</t>
  </si>
  <si>
    <t>lambdaDH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</si>
</sst>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2" borderId="0" xfId="0" quotePrefix="1" applyFill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/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9486794922488"/>
          <c:y val="2.9801973709690534E-2"/>
          <c:w val="0.72659441784592205"/>
          <c:h val="0.8152626428813748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Tool!$C$22:$AL$22</c:f>
              <c:numCache>
                <c:formatCode>General</c:formatCode>
                <c:ptCount val="36"/>
                <c:pt idx="0">
                  <c:v>22.677982524595226</c:v>
                </c:pt>
                <c:pt idx="1">
                  <c:v>22.355637311268456</c:v>
                </c:pt>
                <c:pt idx="2">
                  <c:v>20.607812731566924</c:v>
                </c:pt>
                <c:pt idx="3">
                  <c:v>19.84871354365956</c:v>
                </c:pt>
                <c:pt idx="4">
                  <c:v>18.741222263101662</c:v>
                </c:pt>
                <c:pt idx="5">
                  <c:v>17.813247364576878</c:v>
                </c:pt>
                <c:pt idx="6">
                  <c:v>17.04155873444018</c:v>
                </c:pt>
                <c:pt idx="7">
                  <c:v>16.400592069805136</c:v>
                </c:pt>
                <c:pt idx="8">
                  <c:v>15.863744042341184</c:v>
                </c:pt>
                <c:pt idx="9">
                  <c:v>15.40473127672799</c:v>
                </c:pt>
                <c:pt idx="10">
                  <c:v>14.99878895319925</c:v>
                </c:pt>
                <c:pt idx="11">
                  <c:v>14.623563002677269</c:v>
                </c:pt>
                <c:pt idx="12">
                  <c:v>14.259649515759698</c:v>
                </c:pt>
                <c:pt idx="13">
                  <c:v>13.890815242789671</c:v>
                </c:pt>
                <c:pt idx="14">
                  <c:v>13.503976085059596</c:v>
                </c:pt>
                <c:pt idx="15">
                  <c:v>13.089019692471885</c:v>
                </c:pt>
                <c:pt idx="16">
                  <c:v>12.638546762597503</c:v>
                </c:pt>
                <c:pt idx="17">
                  <c:v>12.147586156576931</c:v>
                </c:pt>
                <c:pt idx="18">
                  <c:v>11.6133197444706</c:v>
                </c:pt>
                <c:pt idx="19">
                  <c:v>11.034837639781994</c:v>
                </c:pt>
                <c:pt idx="20">
                  <c:v>10.412933863028639</c:v>
                </c:pt>
                <c:pt idx="21">
                  <c:v>9.7499457001665117</c:v>
                </c:pt>
                <c:pt idx="22">
                  <c:v>9.0496357460268868</c:v>
                </c:pt>
                <c:pt idx="23">
                  <c:v>8.3171122172907594</c:v>
                </c:pt>
                <c:pt idx="24">
                  <c:v>7.5587783597017859</c:v>
                </c:pt>
                <c:pt idx="25">
                  <c:v>6.7822916976778718</c:v>
                </c:pt>
                <c:pt idx="26">
                  <c:v>5.9964898593172924</c:v>
                </c:pt>
                <c:pt idx="27">
                  <c:v>5.2111809282292523</c:v>
                </c:pt>
                <c:pt idx="28">
                  <c:v>4.4365489135874636</c:v>
                </c:pt>
                <c:pt idx="29">
                  <c:v>3.6815385721785794</c:v>
                </c:pt>
                <c:pt idx="30">
                  <c:v>2.9494730369075803</c:v>
                </c:pt>
                <c:pt idx="31">
                  <c:v>2.2252059844083361</c:v>
                </c:pt>
                <c:pt idx="32">
                  <c:v>1.4244166185202596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xVal>
          <c:yVal>
            <c:numRef>
              <c:f>Tool!$C$10:$AL$10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F9-48AE-B53C-20EE0F9B93C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Tool!$C$23:$AL$23</c:f>
              <c:numCache>
                <c:formatCode>General</c:formatCode>
                <c:ptCount val="36"/>
                <c:pt idx="0">
                  <c:v>-22.677982524595226</c:v>
                </c:pt>
                <c:pt idx="1">
                  <c:v>-22.355637311268456</c:v>
                </c:pt>
                <c:pt idx="2">
                  <c:v>-20.607812731566924</c:v>
                </c:pt>
                <c:pt idx="3">
                  <c:v>-19.84871354365956</c:v>
                </c:pt>
                <c:pt idx="4">
                  <c:v>-18.741222263101662</c:v>
                </c:pt>
                <c:pt idx="5">
                  <c:v>-17.813247364576878</c:v>
                </c:pt>
                <c:pt idx="6">
                  <c:v>-17.04155873444018</c:v>
                </c:pt>
                <c:pt idx="7">
                  <c:v>-16.400592069805136</c:v>
                </c:pt>
                <c:pt idx="8">
                  <c:v>-15.863744042341184</c:v>
                </c:pt>
                <c:pt idx="9">
                  <c:v>-15.40473127672799</c:v>
                </c:pt>
                <c:pt idx="10">
                  <c:v>-14.99878895319925</c:v>
                </c:pt>
                <c:pt idx="11">
                  <c:v>-14.623563002677269</c:v>
                </c:pt>
                <c:pt idx="12">
                  <c:v>-14.259649515759698</c:v>
                </c:pt>
                <c:pt idx="13">
                  <c:v>-13.890815242789671</c:v>
                </c:pt>
                <c:pt idx="14">
                  <c:v>-13.503976085059596</c:v>
                </c:pt>
                <c:pt idx="15">
                  <c:v>-13.089019692471885</c:v>
                </c:pt>
                <c:pt idx="16">
                  <c:v>-12.638546762597503</c:v>
                </c:pt>
                <c:pt idx="17">
                  <c:v>-12.147586156576931</c:v>
                </c:pt>
                <c:pt idx="18">
                  <c:v>-11.6133197444706</c:v>
                </c:pt>
                <c:pt idx="19">
                  <c:v>-11.034837639781994</c:v>
                </c:pt>
                <c:pt idx="20">
                  <c:v>-10.412933863028639</c:v>
                </c:pt>
                <c:pt idx="21">
                  <c:v>-9.7499457001665117</c:v>
                </c:pt>
                <c:pt idx="22">
                  <c:v>-9.0496357460268868</c:v>
                </c:pt>
                <c:pt idx="23">
                  <c:v>-8.3171122172907594</c:v>
                </c:pt>
                <c:pt idx="24">
                  <c:v>-7.5587783597017859</c:v>
                </c:pt>
                <c:pt idx="25">
                  <c:v>-6.7822916976778718</c:v>
                </c:pt>
                <c:pt idx="26">
                  <c:v>-5.9964898593172924</c:v>
                </c:pt>
                <c:pt idx="27">
                  <c:v>-5.2111809282292523</c:v>
                </c:pt>
                <c:pt idx="28">
                  <c:v>-4.4365489135874636</c:v>
                </c:pt>
                <c:pt idx="29">
                  <c:v>-3.6815385721785794</c:v>
                </c:pt>
                <c:pt idx="30">
                  <c:v>-2.9494730369075803</c:v>
                </c:pt>
                <c:pt idx="31">
                  <c:v>-2.2252059844083361</c:v>
                </c:pt>
                <c:pt idx="32">
                  <c:v>-1.4244166185202596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xVal>
          <c:yVal>
            <c:numRef>
              <c:f>Tool!$C$10:$AL$10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F9-48AE-B53C-20EE0F9B93C0}"/>
            </c:ext>
          </c:extLst>
        </c:ser>
        <c:ser>
          <c:idx val="2"/>
          <c:order val="2"/>
          <c:spPr>
            <a:ln w="127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Tool!$C$49:$AL$49</c:f>
              <c:numCache>
                <c:formatCode>General</c:formatCode>
                <c:ptCount val="36"/>
                <c:pt idx="0">
                  <c:v>24.409679518578965</c:v>
                </c:pt>
                <c:pt idx="1">
                  <c:v>24.088644340673977</c:v>
                </c:pt>
                <c:pt idx="2">
                  <c:v>22.354576443025724</c:v>
                </c:pt>
                <c:pt idx="3">
                  <c:v>21.605448446767554</c:v>
                </c:pt>
                <c:pt idx="4">
                  <c:v>20.517615867261849</c:v>
                </c:pt>
                <c:pt idx="5">
                  <c:v>19.611306994689574</c:v>
                </c:pt>
                <c:pt idx="6">
                  <c:v>18.861392368522601</c:v>
                </c:pt>
                <c:pt idx="7">
                  <c:v>18.240730786698574</c:v>
                </c:pt>
                <c:pt idx="8">
                  <c:v>17.721529210852314</c:v>
                </c:pt>
                <c:pt idx="9">
                  <c:v>17.276679790844081</c:v>
                </c:pt>
                <c:pt idx="10">
                  <c:v>16.880876660732405</c:v>
                </c:pt>
                <c:pt idx="11">
                  <c:v>16.511403315424328</c:v>
                </c:pt>
                <c:pt idx="12">
                  <c:v>16.148574184833748</c:v>
                </c:pt>
                <c:pt idx="13">
                  <c:v>15.775880042328151</c:v>
                </c:pt>
                <c:pt idx="14">
                  <c:v>15.379917099375344</c:v>
                </c:pt>
                <c:pt idx="15">
                  <c:v>14.950181338677149</c:v>
                </c:pt>
                <c:pt idx="16">
                  <c:v>14.478795584794169</c:v>
                </c:pt>
                <c:pt idx="17">
                  <c:v>13.960217814407006</c:v>
                </c:pt>
                <c:pt idx="18">
                  <c:v>13.390961677509223</c:v>
                </c:pt>
                <c:pt idx="19">
                  <c:v>12.769346738693674</c:v>
                </c:pt>
                <c:pt idx="20">
                  <c:v>12.095286857381502</c:v>
                </c:pt>
                <c:pt idx="21">
                  <c:v>11.370119701330488</c:v>
                </c:pt>
                <c:pt idx="22">
                  <c:v>10.596477697806368</c:v>
                </c:pt>
                <c:pt idx="23">
                  <c:v>9.7781999866765315</c:v>
                </c:pt>
                <c:pt idx="24">
                  <c:v>8.9202856479441017</c:v>
                </c:pt>
                <c:pt idx="25">
                  <c:v>8.0288904624722797</c:v>
                </c:pt>
                <c:pt idx="26">
                  <c:v>7.1113729544206672</c:v>
                </c:pt>
                <c:pt idx="27">
                  <c:v>6.1764012669449384</c:v>
                </c:pt>
                <c:pt idx="28">
                  <c:v>5.2341424358981277</c:v>
                </c:pt>
                <c:pt idx="29">
                  <c:v>4.2965741479155222</c:v>
                </c:pt>
                <c:pt idx="30">
                  <c:v>3.3779964364870767</c:v>
                </c:pt>
                <c:pt idx="31">
                  <c:v>2.4959046005203338</c:v>
                </c:pt>
                <c:pt idx="32">
                  <c:v>1.6726005866091389</c:v>
                </c:pt>
                <c:pt idx="33">
                  <c:v>0.93859826662912516</c:v>
                </c:pt>
                <c:pt idx="34">
                  <c:v>0.34184124672656818</c:v>
                </c:pt>
                <c:pt idx="35">
                  <c:v>0</c:v>
                </c:pt>
              </c:numCache>
            </c:numRef>
          </c:xVal>
          <c:yVal>
            <c:numRef>
              <c:f>Tool!$C$37:$AL$37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F9-48AE-B53C-20EE0F9B93C0}"/>
            </c:ext>
          </c:extLst>
        </c:ser>
        <c:ser>
          <c:idx val="3"/>
          <c:order val="3"/>
          <c:spPr>
            <a:ln w="127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Tool!$C$50:$AL$50</c:f>
              <c:numCache>
                <c:formatCode>General</c:formatCode>
                <c:ptCount val="36"/>
                <c:pt idx="0">
                  <c:v>-24.409679518578965</c:v>
                </c:pt>
                <c:pt idx="1">
                  <c:v>-24.088644340673977</c:v>
                </c:pt>
                <c:pt idx="2">
                  <c:v>-22.354576443025724</c:v>
                </c:pt>
                <c:pt idx="3">
                  <c:v>-21.605448446767554</c:v>
                </c:pt>
                <c:pt idx="4">
                  <c:v>-20.517615867261849</c:v>
                </c:pt>
                <c:pt idx="5">
                  <c:v>-19.611306994689574</c:v>
                </c:pt>
                <c:pt idx="6">
                  <c:v>-18.861392368522601</c:v>
                </c:pt>
                <c:pt idx="7">
                  <c:v>-18.240730786698574</c:v>
                </c:pt>
                <c:pt idx="8">
                  <c:v>-17.721529210852314</c:v>
                </c:pt>
                <c:pt idx="9">
                  <c:v>-17.276679790844081</c:v>
                </c:pt>
                <c:pt idx="10">
                  <c:v>-16.880876660732405</c:v>
                </c:pt>
                <c:pt idx="11">
                  <c:v>-16.511403315424328</c:v>
                </c:pt>
                <c:pt idx="12">
                  <c:v>-16.148574184833748</c:v>
                </c:pt>
                <c:pt idx="13">
                  <c:v>-15.775880042328151</c:v>
                </c:pt>
                <c:pt idx="14">
                  <c:v>-15.379917099375344</c:v>
                </c:pt>
                <c:pt idx="15">
                  <c:v>-14.950181338677149</c:v>
                </c:pt>
                <c:pt idx="16">
                  <c:v>-14.478795584794169</c:v>
                </c:pt>
                <c:pt idx="17">
                  <c:v>-13.960217814407006</c:v>
                </c:pt>
                <c:pt idx="18">
                  <c:v>-13.390961677509223</c:v>
                </c:pt>
                <c:pt idx="19">
                  <c:v>-12.769346738693674</c:v>
                </c:pt>
                <c:pt idx="20">
                  <c:v>-12.095286857381502</c:v>
                </c:pt>
                <c:pt idx="21">
                  <c:v>-11.370119701330488</c:v>
                </c:pt>
                <c:pt idx="22">
                  <c:v>-10.596477697806368</c:v>
                </c:pt>
                <c:pt idx="23">
                  <c:v>-9.7781999866765315</c:v>
                </c:pt>
                <c:pt idx="24">
                  <c:v>-8.9202856479441017</c:v>
                </c:pt>
                <c:pt idx="25">
                  <c:v>-8.0288904624722797</c:v>
                </c:pt>
                <c:pt idx="26">
                  <c:v>-7.1113729544206672</c:v>
                </c:pt>
                <c:pt idx="27">
                  <c:v>-6.1764012669449384</c:v>
                </c:pt>
                <c:pt idx="28">
                  <c:v>-5.2341424358981277</c:v>
                </c:pt>
                <c:pt idx="29">
                  <c:v>-4.2965741479155222</c:v>
                </c:pt>
                <c:pt idx="30">
                  <c:v>-3.3779964364870767</c:v>
                </c:pt>
                <c:pt idx="31">
                  <c:v>-2.4959046005203338</c:v>
                </c:pt>
                <c:pt idx="32">
                  <c:v>-1.6726005866091389</c:v>
                </c:pt>
                <c:pt idx="33">
                  <c:v>-0.93859826662912516</c:v>
                </c:pt>
                <c:pt idx="34">
                  <c:v>-0.34184124672656818</c:v>
                </c:pt>
                <c:pt idx="35">
                  <c:v>0</c:v>
                </c:pt>
              </c:numCache>
            </c:numRef>
          </c:xVal>
          <c:yVal>
            <c:numRef>
              <c:f>Tool!$C$37:$AL$37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F9-48AE-B53C-20EE0F9B93C0}"/>
            </c:ext>
          </c:extLst>
        </c:ser>
        <c:ser>
          <c:idx val="4"/>
          <c:order val="4"/>
          <c:spPr>
            <a:ln w="9525"/>
          </c:spPr>
          <c:marker>
            <c:symbol val="none"/>
          </c:marker>
          <c:xVal>
            <c:numRef>
              <c:f>Tool!$C$78:$AL$78</c:f>
              <c:numCache>
                <c:formatCode>General</c:formatCode>
                <c:ptCount val="36"/>
                <c:pt idx="0">
                  <c:v>35.176283727012873</c:v>
                </c:pt>
                <c:pt idx="1">
                  <c:v>34.640786310249602</c:v>
                </c:pt>
                <c:pt idx="2">
                  <c:v>31.690437392208942</c:v>
                </c:pt>
                <c:pt idx="3">
                  <c:v>30.37985991856544</c:v>
                </c:pt>
                <c:pt idx="4">
                  <c:v>28.428192389571961</c:v>
                </c:pt>
                <c:pt idx="5">
                  <c:v>26.750391342486385</c:v>
                </c:pt>
                <c:pt idx="6">
                  <c:v>25.32256114658361</c:v>
                </c:pt>
                <c:pt idx="7">
                  <c:v>24.116320165137093</c:v>
                </c:pt>
                <c:pt idx="8">
                  <c:v>23.099746812953526</c:v>
                </c:pt>
                <c:pt idx="9">
                  <c:v>22.238788067035699</c:v>
                </c:pt>
                <c:pt idx="10">
                  <c:v>21.498896388752765</c:v>
                </c:pt>
                <c:pt idx="11">
                  <c:v>20.846621266929635</c:v>
                </c:pt>
                <c:pt idx="12">
                  <c:v>20.250929824580126</c:v>
                </c:pt>
                <c:pt idx="13">
                  <c:v>19.684133097876558</c:v>
                </c:pt>
                <c:pt idx="14">
                  <c:v>19.122401385031239</c:v>
                </c:pt>
                <c:pt idx="15">
                  <c:v>18.545928220837432</c:v>
                </c:pt>
                <c:pt idx="16">
                  <c:v>17.938837725028247</c:v>
                </c:pt>
                <c:pt idx="17">
                  <c:v>17.288932345789167</c:v>
                </c:pt>
                <c:pt idx="18">
                  <c:v>16.587361836502783</c:v>
                </c:pt>
                <c:pt idx="19">
                  <c:v>15.828272135294887</c:v>
                </c:pt>
                <c:pt idx="20">
                  <c:v>15.008472216858536</c:v>
                </c:pt>
                <c:pt idx="21">
                  <c:v>14.12714114356392</c:v>
                </c:pt>
                <c:pt idx="22">
                  <c:v>13.185586958858238</c:v>
                </c:pt>
                <c:pt idx="23">
                  <c:v>12.187063046861134</c:v>
                </c:pt>
                <c:pt idx="24">
                  <c:v>11.136645189812784</c:v>
                </c:pt>
                <c:pt idx="25">
                  <c:v>10.041173110553125</c:v>
                </c:pt>
                <c:pt idx="26">
                  <c:v>8.9092636528440803</c:v>
                </c:pt>
                <c:pt idx="27">
                  <c:v>7.7514096353169775</c:v>
                </c:pt>
                <c:pt idx="28">
                  <c:v>6.580191010386816</c:v>
                </c:pt>
                <c:pt idx="29">
                  <c:v>5.4106486073888416</c:v>
                </c:pt>
                <c:pt idx="30">
                  <c:v>4.2609185397469416</c:v>
                </c:pt>
                <c:pt idx="31">
                  <c:v>3.1533324832700536</c:v>
                </c:pt>
                <c:pt idx="32">
                  <c:v>2.1164646680379913</c:v>
                </c:pt>
                <c:pt idx="33">
                  <c:v>1.189471192504312</c:v>
                </c:pt>
                <c:pt idx="34">
                  <c:v>0.43384247046519187</c:v>
                </c:pt>
                <c:pt idx="35">
                  <c:v>0</c:v>
                </c:pt>
              </c:numCache>
            </c:numRef>
          </c:xVal>
          <c:yVal>
            <c:numRef>
              <c:f>Tool!$C$66:$AL$66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93-4D20-B7B0-EFE81CE326B5}"/>
            </c:ext>
          </c:extLst>
        </c:ser>
        <c:ser>
          <c:idx val="5"/>
          <c:order val="5"/>
          <c:tx>
            <c:v>series 6</c:v>
          </c:tx>
          <c:spPr>
            <a:ln w="9525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Tool!$C$79:$AL$79</c:f>
              <c:numCache>
                <c:formatCode>General</c:formatCode>
                <c:ptCount val="36"/>
                <c:pt idx="0">
                  <c:v>-35.176283727012873</c:v>
                </c:pt>
                <c:pt idx="1">
                  <c:v>-34.640786310249602</c:v>
                </c:pt>
                <c:pt idx="2">
                  <c:v>-31.690437392208942</c:v>
                </c:pt>
                <c:pt idx="3">
                  <c:v>-30.37985991856544</c:v>
                </c:pt>
                <c:pt idx="4">
                  <c:v>-28.428192389571961</c:v>
                </c:pt>
                <c:pt idx="5">
                  <c:v>-26.750391342486385</c:v>
                </c:pt>
                <c:pt idx="6">
                  <c:v>-25.32256114658361</c:v>
                </c:pt>
                <c:pt idx="7">
                  <c:v>-24.116320165137093</c:v>
                </c:pt>
                <c:pt idx="8">
                  <c:v>-23.099746812953526</c:v>
                </c:pt>
                <c:pt idx="9">
                  <c:v>-22.238788067035699</c:v>
                </c:pt>
                <c:pt idx="10">
                  <c:v>-21.498896388752765</c:v>
                </c:pt>
                <c:pt idx="11">
                  <c:v>-20.846621266929635</c:v>
                </c:pt>
                <c:pt idx="12">
                  <c:v>-20.250929824580126</c:v>
                </c:pt>
                <c:pt idx="13">
                  <c:v>-19.684133097876558</c:v>
                </c:pt>
                <c:pt idx="14">
                  <c:v>-19.122401385031239</c:v>
                </c:pt>
                <c:pt idx="15">
                  <c:v>-18.545928220837432</c:v>
                </c:pt>
                <c:pt idx="16">
                  <c:v>-17.938837725028247</c:v>
                </c:pt>
                <c:pt idx="17">
                  <c:v>-17.288932345789167</c:v>
                </c:pt>
                <c:pt idx="18">
                  <c:v>-16.587361836502783</c:v>
                </c:pt>
                <c:pt idx="19">
                  <c:v>-15.828272135294887</c:v>
                </c:pt>
                <c:pt idx="20">
                  <c:v>-15.008472216858536</c:v>
                </c:pt>
                <c:pt idx="21">
                  <c:v>-14.12714114356392</c:v>
                </c:pt>
                <c:pt idx="22">
                  <c:v>-13.185586958858238</c:v>
                </c:pt>
                <c:pt idx="23">
                  <c:v>-12.187063046861134</c:v>
                </c:pt>
                <c:pt idx="24">
                  <c:v>-11.136645189812784</c:v>
                </c:pt>
                <c:pt idx="25">
                  <c:v>-10.041173110553125</c:v>
                </c:pt>
                <c:pt idx="26">
                  <c:v>-8.9092636528440803</c:v>
                </c:pt>
                <c:pt idx="27">
                  <c:v>-7.7514096353169775</c:v>
                </c:pt>
                <c:pt idx="28">
                  <c:v>-6.580191010386816</c:v>
                </c:pt>
                <c:pt idx="29">
                  <c:v>-5.4106486073888416</c:v>
                </c:pt>
                <c:pt idx="30">
                  <c:v>-4.2609185397469416</c:v>
                </c:pt>
                <c:pt idx="31">
                  <c:v>-3.1533324832700536</c:v>
                </c:pt>
                <c:pt idx="32">
                  <c:v>-2.1164646680379913</c:v>
                </c:pt>
                <c:pt idx="33">
                  <c:v>-1.189471192504312</c:v>
                </c:pt>
                <c:pt idx="34">
                  <c:v>-0.43384247046519187</c:v>
                </c:pt>
                <c:pt idx="35">
                  <c:v>0</c:v>
                </c:pt>
              </c:numCache>
            </c:numRef>
          </c:xVal>
          <c:yVal>
            <c:numRef>
              <c:f>Tool!$C$66:$AL$66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93-4D20-B7B0-EFE81CE3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2261824"/>
        <c:axId val="1"/>
      </c:scatterChart>
      <c:valAx>
        <c:axId val="2062261824"/>
        <c:scaling>
          <c:orientation val="minMax"/>
          <c:max val="35"/>
          <c:min val="-35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Diameter (cm)</a:t>
                </a:r>
              </a:p>
            </c:rich>
          </c:tx>
          <c:layout>
            <c:manualLayout>
              <c:xMode val="edge"/>
              <c:yMode val="edge"/>
              <c:x val="0.43416504188084298"/>
              <c:y val="0.87591472392487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34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Height (m)</a:t>
                </a:r>
              </a:p>
            </c:rich>
          </c:tx>
          <c:layout>
            <c:manualLayout>
              <c:xMode val="edge"/>
              <c:yMode val="edge"/>
              <c:x val="5.9925532564243419E-2"/>
              <c:y val="0.39759122586165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2618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396333</xdr:colOff>
      <xdr:row>0</xdr:row>
      <xdr:rowOff>141514</xdr:rowOff>
    </xdr:from>
    <xdr:to>
      <xdr:col>26</xdr:col>
      <xdr:colOff>529713</xdr:colOff>
      <xdr:row>45</xdr:row>
      <xdr:rowOff>149155</xdr:rowOff>
    </xdr:to>
    <xdr:graphicFrame macro="">
      <xdr:nvGraphicFramePr>
        <xdr:cNvPr id="36292" name="Chart 1">
          <a:extLst>
            <a:ext uri="{FF2B5EF4-FFF2-40B4-BE49-F238E27FC236}">
              <a16:creationId xmlns:a16="http://schemas.microsoft.com/office/drawing/2014/main" id="{00000000-0008-0000-0000-0000C48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9"/>
  <sheetViews>
    <sheetView tabSelected="1" zoomScale="70" zoomScaleNormal="70" workbookViewId="0">
      <selection activeCell="C3" sqref="C3"/>
    </sheetView>
  </sheetViews>
  <sheetFormatPr defaultRowHeight="12.75" x14ac:dyDescent="0.2"/>
  <cols>
    <col min="1" max="1" width="13.140625" bestFit="1" customWidth="1"/>
    <col min="2" max="2" width="10" bestFit="1" customWidth="1"/>
    <col min="3" max="3" width="10" customWidth="1"/>
    <col min="5" max="5" width="15.5703125" bestFit="1" customWidth="1"/>
  </cols>
  <sheetData>
    <row r="1" spans="1:38" x14ac:dyDescent="0.2">
      <c r="A1" s="4" t="s">
        <v>12</v>
      </c>
      <c r="H1" t="s">
        <v>18</v>
      </c>
      <c r="J1" t="s">
        <v>19</v>
      </c>
    </row>
    <row r="2" spans="1:38" x14ac:dyDescent="0.2">
      <c r="D2" t="s">
        <v>0</v>
      </c>
      <c r="E2">
        <v>34</v>
      </c>
      <c r="F2" s="4" t="s">
        <v>1</v>
      </c>
      <c r="G2" s="4">
        <f>((G5*(G3+G4*((E3*E2)^G6-1)/G6)+1)^(1/G5))</f>
        <v>1.6122222432497342</v>
      </c>
      <c r="H2" s="6" t="str">
        <f>IF(AND(E2&gt;5,E2&lt;35),"OK","")</f>
        <v>OK</v>
      </c>
      <c r="I2" s="7" t="str">
        <f>IF(OR(E2&lt;=5,E2&gt;=35),"Extrapolated","")</f>
        <v/>
      </c>
    </row>
    <row r="3" spans="1:38" ht="15.75" x14ac:dyDescent="0.2">
      <c r="A3" t="s">
        <v>2</v>
      </c>
      <c r="D3" t="s">
        <v>3</v>
      </c>
      <c r="E3">
        <v>62</v>
      </c>
      <c r="F3" t="s">
        <v>10</v>
      </c>
      <c r="G3" s="11">
        <v>-5.1118423999999996</v>
      </c>
      <c r="H3" s="6" t="str">
        <f>IF(AND(E3&gt;10,E3&lt;63),"OK","")</f>
        <v>OK</v>
      </c>
      <c r="I3" s="7" t="str">
        <f>IF(OR(E3&lt;=10,E3&gt;=63),"Extrapolated","")</f>
        <v/>
      </c>
    </row>
    <row r="4" spans="1:38" ht="15.75" x14ac:dyDescent="0.2">
      <c r="D4" s="1" t="s">
        <v>14</v>
      </c>
      <c r="E4" s="5">
        <f>-6.299399+1.120759*$E$2</f>
        <v>31.806407</v>
      </c>
      <c r="F4" t="s">
        <v>11</v>
      </c>
      <c r="G4" s="11">
        <v>0.20895279999999999</v>
      </c>
      <c r="I4" s="4" t="s">
        <v>22</v>
      </c>
      <c r="J4" s="4"/>
      <c r="K4" s="4">
        <f>SUM(D21:AL21)</f>
        <v>1.6138347297641373</v>
      </c>
    </row>
    <row r="5" spans="1:38" x14ac:dyDescent="0.2">
      <c r="F5" t="s">
        <v>8</v>
      </c>
      <c r="G5">
        <v>0.22</v>
      </c>
    </row>
    <row r="6" spans="1:38" x14ac:dyDescent="0.2">
      <c r="F6" t="s">
        <v>9</v>
      </c>
      <c r="G6">
        <v>0.28000000000000003</v>
      </c>
    </row>
    <row r="7" spans="1:38" x14ac:dyDescent="0.2">
      <c r="F7" t="s">
        <v>21</v>
      </c>
      <c r="G7">
        <f>G2/G27</f>
        <v>0.7960507481668232</v>
      </c>
    </row>
    <row r="10" spans="1:38" x14ac:dyDescent="0.2">
      <c r="B10" t="s">
        <v>4</v>
      </c>
      <c r="C10">
        <v>0</v>
      </c>
      <c r="D10">
        <v>0.2</v>
      </c>
      <c r="E10">
        <v>1.4</v>
      </c>
      <c r="F10">
        <v>2</v>
      </c>
      <c r="G10">
        <v>3</v>
      </c>
      <c r="H10">
        <v>4</v>
      </c>
      <c r="I10">
        <v>5</v>
      </c>
      <c r="J10">
        <v>6</v>
      </c>
      <c r="K10">
        <v>7</v>
      </c>
      <c r="L10">
        <v>8</v>
      </c>
      <c r="M10">
        <v>9</v>
      </c>
      <c r="N10">
        <v>10</v>
      </c>
      <c r="O10">
        <v>11</v>
      </c>
      <c r="P10">
        <v>12</v>
      </c>
      <c r="Q10">
        <v>13</v>
      </c>
      <c r="R10">
        <v>14</v>
      </c>
      <c r="S10">
        <v>15</v>
      </c>
      <c r="T10">
        <v>16</v>
      </c>
      <c r="U10">
        <v>17</v>
      </c>
      <c r="V10">
        <v>18</v>
      </c>
      <c r="W10">
        <v>19</v>
      </c>
      <c r="X10">
        <v>20</v>
      </c>
      <c r="Y10">
        <v>21</v>
      </c>
      <c r="Z10">
        <v>22</v>
      </c>
      <c r="AA10">
        <v>23</v>
      </c>
      <c r="AB10">
        <v>24</v>
      </c>
      <c r="AC10">
        <v>25</v>
      </c>
      <c r="AD10">
        <v>26</v>
      </c>
      <c r="AE10">
        <v>27</v>
      </c>
      <c r="AF10">
        <v>28</v>
      </c>
      <c r="AG10">
        <v>29</v>
      </c>
      <c r="AH10">
        <v>30</v>
      </c>
      <c r="AI10">
        <v>31</v>
      </c>
      <c r="AJ10">
        <v>32</v>
      </c>
      <c r="AK10">
        <v>33</v>
      </c>
      <c r="AL10">
        <v>34</v>
      </c>
    </row>
    <row r="11" spans="1:38" x14ac:dyDescent="0.2">
      <c r="B11" s="2" t="s">
        <v>6</v>
      </c>
      <c r="C11" s="2"/>
    </row>
    <row r="12" spans="1:38" ht="15.75" x14ac:dyDescent="0.25">
      <c r="A12">
        <v>1</v>
      </c>
      <c r="B12" s="12">
        <v>0.2419945</v>
      </c>
      <c r="C12">
        <f t="shared" ref="C12:D16" si="0">(($E$4-C$10)/$E$4)^$A12*$B12*($A12+1)</f>
        <v>0.483989</v>
      </c>
      <c r="D12">
        <f t="shared" si="0"/>
        <v>0.48094565719174126</v>
      </c>
      <c r="E12">
        <f t="shared" ref="E12:AL16" si="1">(($E$4-E$10)/$E$4)^$A12*$B12*($A12+1)</f>
        <v>0.46268560034218892</v>
      </c>
      <c r="F12">
        <f t="shared" si="1"/>
        <v>0.45355557191741275</v>
      </c>
      <c r="G12">
        <f t="shared" si="1"/>
        <v>0.43833885787611915</v>
      </c>
      <c r="H12">
        <f t="shared" si="1"/>
        <v>0.42312214383482549</v>
      </c>
      <c r="I12">
        <f t="shared" si="1"/>
        <v>0.40790542979353184</v>
      </c>
      <c r="J12">
        <f t="shared" si="1"/>
        <v>0.39268871575223824</v>
      </c>
      <c r="K12">
        <f t="shared" si="1"/>
        <v>0.37747200171094458</v>
      </c>
      <c r="L12">
        <f t="shared" si="1"/>
        <v>0.36225528766965098</v>
      </c>
      <c r="M12">
        <f t="shared" si="1"/>
        <v>0.34703857362835733</v>
      </c>
      <c r="N12">
        <f t="shared" si="1"/>
        <v>0.33182185958706373</v>
      </c>
      <c r="O12">
        <f t="shared" si="1"/>
        <v>0.31660514554577007</v>
      </c>
      <c r="P12">
        <f t="shared" si="1"/>
        <v>0.30138843150447642</v>
      </c>
      <c r="Q12">
        <f t="shared" si="1"/>
        <v>0.28617171746318276</v>
      </c>
      <c r="R12">
        <f t="shared" si="1"/>
        <v>0.27095500342188922</v>
      </c>
      <c r="S12">
        <f t="shared" si="1"/>
        <v>0.25573828938059556</v>
      </c>
      <c r="T12">
        <f t="shared" si="1"/>
        <v>0.24052157533930191</v>
      </c>
      <c r="U12">
        <f t="shared" si="1"/>
        <v>0.22530486129800831</v>
      </c>
      <c r="V12">
        <f t="shared" si="1"/>
        <v>0.21008814725671465</v>
      </c>
      <c r="W12">
        <f t="shared" si="1"/>
        <v>0.19487143321542102</v>
      </c>
      <c r="X12">
        <f t="shared" si="1"/>
        <v>0.17965471917412743</v>
      </c>
      <c r="Y12">
        <f t="shared" si="1"/>
        <v>0.16443800513283377</v>
      </c>
      <c r="Z12">
        <f t="shared" si="1"/>
        <v>0.14922129109154014</v>
      </c>
      <c r="AA12">
        <f t="shared" si="1"/>
        <v>0.13400457705024652</v>
      </c>
      <c r="AB12">
        <f t="shared" si="1"/>
        <v>0.11878786300895287</v>
      </c>
      <c r="AC12">
        <f t="shared" si="1"/>
        <v>0.10357114896765925</v>
      </c>
      <c r="AD12">
        <f t="shared" si="1"/>
        <v>8.8354434926365619E-2</v>
      </c>
      <c r="AE12">
        <f t="shared" si="1"/>
        <v>7.3137720885071991E-2</v>
      </c>
      <c r="AF12">
        <f t="shared" si="1"/>
        <v>5.7921006843778364E-2</v>
      </c>
      <c r="AG12">
        <f t="shared" si="1"/>
        <v>4.2704292802484736E-2</v>
      </c>
      <c r="AH12">
        <f t="shared" si="1"/>
        <v>2.7487578761191102E-2</v>
      </c>
      <c r="AI12">
        <f t="shared" si="1"/>
        <v>1.2270864719897473E-2</v>
      </c>
      <c r="AJ12">
        <f t="shared" si="1"/>
        <v>-2.9458493213961562E-3</v>
      </c>
      <c r="AK12">
        <f t="shared" si="1"/>
        <v>-1.8162563362689788E-2</v>
      </c>
      <c r="AL12">
        <f t="shared" si="1"/>
        <v>-3.3379277403983415E-2</v>
      </c>
    </row>
    <row r="13" spans="1:38" x14ac:dyDescent="0.2">
      <c r="A13">
        <v>2</v>
      </c>
      <c r="B13" s="8"/>
      <c r="C13">
        <f t="shared" si="0"/>
        <v>0</v>
      </c>
      <c r="D13">
        <f t="shared" si="0"/>
        <v>0</v>
      </c>
      <c r="E13">
        <f t="shared" ref="E13:S13" si="2">(($E$4-E$10)/$E$4)^$A13*$B13*($A13+1)</f>
        <v>0</v>
      </c>
      <c r="F13">
        <f t="shared" si="2"/>
        <v>0</v>
      </c>
      <c r="G13">
        <f t="shared" si="2"/>
        <v>0</v>
      </c>
      <c r="H13">
        <f t="shared" si="2"/>
        <v>0</v>
      </c>
      <c r="I13">
        <f t="shared" si="2"/>
        <v>0</v>
      </c>
      <c r="J13">
        <f t="shared" si="2"/>
        <v>0</v>
      </c>
      <c r="K13">
        <f t="shared" si="2"/>
        <v>0</v>
      </c>
      <c r="L13">
        <f t="shared" si="2"/>
        <v>0</v>
      </c>
      <c r="M13">
        <f t="shared" si="2"/>
        <v>0</v>
      </c>
      <c r="N13">
        <f t="shared" si="2"/>
        <v>0</v>
      </c>
      <c r="O13">
        <f t="shared" si="2"/>
        <v>0</v>
      </c>
      <c r="P13">
        <f t="shared" si="2"/>
        <v>0</v>
      </c>
      <c r="Q13">
        <f t="shared" si="2"/>
        <v>0</v>
      </c>
      <c r="R13">
        <f t="shared" si="2"/>
        <v>0</v>
      </c>
      <c r="S13">
        <f t="shared" si="2"/>
        <v>0</v>
      </c>
      <c r="T13">
        <f t="shared" si="1"/>
        <v>0</v>
      </c>
      <c r="U13">
        <f t="shared" si="1"/>
        <v>0</v>
      </c>
      <c r="V13">
        <f t="shared" si="1"/>
        <v>0</v>
      </c>
      <c r="W13">
        <f t="shared" si="1"/>
        <v>0</v>
      </c>
      <c r="X13">
        <f t="shared" si="1"/>
        <v>0</v>
      </c>
      <c r="Y13">
        <f t="shared" si="1"/>
        <v>0</v>
      </c>
      <c r="Z13">
        <f t="shared" si="1"/>
        <v>0</v>
      </c>
      <c r="AA13">
        <f t="shared" si="1"/>
        <v>0</v>
      </c>
      <c r="AB13">
        <f t="shared" si="1"/>
        <v>0</v>
      </c>
      <c r="AC13">
        <f t="shared" si="1"/>
        <v>0</v>
      </c>
      <c r="AD13">
        <f t="shared" si="1"/>
        <v>0</v>
      </c>
      <c r="AE13">
        <f t="shared" si="1"/>
        <v>0</v>
      </c>
      <c r="AF13">
        <f t="shared" si="1"/>
        <v>0</v>
      </c>
      <c r="AG13">
        <f t="shared" si="1"/>
        <v>0</v>
      </c>
      <c r="AH13">
        <f t="shared" si="1"/>
        <v>0</v>
      </c>
      <c r="AI13">
        <f t="shared" si="1"/>
        <v>0</v>
      </c>
      <c r="AJ13">
        <f t="shared" si="1"/>
        <v>0</v>
      </c>
      <c r="AK13">
        <f t="shared" si="1"/>
        <v>0</v>
      </c>
      <c r="AL13">
        <f t="shared" si="1"/>
        <v>0</v>
      </c>
    </row>
    <row r="14" spans="1:38" ht="15.75" x14ac:dyDescent="0.25">
      <c r="A14">
        <v>3</v>
      </c>
      <c r="B14" s="12">
        <v>4.9174315999999996</v>
      </c>
      <c r="C14">
        <f t="shared" si="0"/>
        <v>19.669726399999998</v>
      </c>
      <c r="D14">
        <f t="shared" si="0"/>
        <v>19.301002546494292</v>
      </c>
      <c r="E14">
        <f t="shared" si="1"/>
        <v>17.185010283713812</v>
      </c>
      <c r="F14">
        <f t="shared" si="1"/>
        <v>16.187633581506628</v>
      </c>
      <c r="G14">
        <f t="shared" si="1"/>
        <v>14.612407015029421</v>
      </c>
      <c r="H14">
        <f t="shared" si="1"/>
        <v>13.142836609414143</v>
      </c>
      <c r="I14">
        <f t="shared" si="1"/>
        <v>11.775254563922516</v>
      </c>
      <c r="J14">
        <f t="shared" si="1"/>
        <v>10.505993077816257</v>
      </c>
      <c r="K14">
        <f t="shared" si="1"/>
        <v>9.3313843503570801</v>
      </c>
      <c r="L14">
        <f t="shared" si="1"/>
        <v>8.2477605808067</v>
      </c>
      <c r="M14">
        <f t="shared" si="1"/>
        <v>7.2514539684268291</v>
      </c>
      <c r="N14">
        <f t="shared" si="1"/>
        <v>6.3387967124791853</v>
      </c>
      <c r="O14">
        <f t="shared" si="1"/>
        <v>5.5061210122254813</v>
      </c>
      <c r="P14">
        <f t="shared" si="1"/>
        <v>4.7497590669274343</v>
      </c>
      <c r="Q14">
        <f t="shared" si="1"/>
        <v>4.0660430758467587</v>
      </c>
      <c r="R14">
        <f t="shared" si="1"/>
        <v>3.4513052382451721</v>
      </c>
      <c r="S14">
        <f t="shared" si="1"/>
        <v>2.9018777533843849</v>
      </c>
      <c r="T14">
        <f t="shared" si="1"/>
        <v>2.4140928205261143</v>
      </c>
      <c r="U14">
        <f t="shared" si="1"/>
        <v>1.9842826389320767</v>
      </c>
      <c r="V14">
        <f t="shared" si="1"/>
        <v>1.608779407863985</v>
      </c>
      <c r="W14">
        <f t="shared" si="1"/>
        <v>1.2839153265835559</v>
      </c>
      <c r="X14">
        <f t="shared" si="1"/>
        <v>1.0060225943525041</v>
      </c>
      <c r="Y14">
        <f t="shared" si="1"/>
        <v>0.77143341043254399</v>
      </c>
      <c r="Z14">
        <f t="shared" si="1"/>
        <v>0.57647997408539131</v>
      </c>
      <c r="AA14">
        <f t="shared" si="1"/>
        <v>0.41749448457276117</v>
      </c>
      <c r="AB14">
        <f t="shared" si="1"/>
        <v>0.29080914115636824</v>
      </c>
      <c r="AC14">
        <f t="shared" si="1"/>
        <v>0.19275614309792802</v>
      </c>
      <c r="AD14">
        <f t="shared" si="1"/>
        <v>0.11966768965915536</v>
      </c>
      <c r="AE14">
        <f t="shared" si="1"/>
        <v>6.7875980101765404E-2</v>
      </c>
      <c r="AF14">
        <f t="shared" si="1"/>
        <v>3.3713213687473202E-2</v>
      </c>
      <c r="AG14">
        <f t="shared" si="1"/>
        <v>1.3511589677993888E-2</v>
      </c>
      <c r="AH14">
        <f t="shared" si="1"/>
        <v>3.6033073350425168E-3</v>
      </c>
      <c r="AI14">
        <f t="shared" si="1"/>
        <v>3.2056592033418812E-4</v>
      </c>
      <c r="AJ14">
        <f t="shared" si="1"/>
        <v>-4.4353044160162144E-6</v>
      </c>
      <c r="AK14">
        <f t="shared" si="1"/>
        <v>-1.0394970774930119E-3</v>
      </c>
      <c r="AL14">
        <f t="shared" si="1"/>
        <v>-6.4524201371817143E-3</v>
      </c>
    </row>
    <row r="15" spans="1:38" ht="15.75" x14ac:dyDescent="0.25">
      <c r="A15">
        <v>4</v>
      </c>
      <c r="B15" s="12">
        <v>-7.9903269000000003</v>
      </c>
      <c r="C15">
        <f t="shared" si="0"/>
        <v>-39.951634500000004</v>
      </c>
      <c r="D15">
        <f t="shared" si="0"/>
        <v>-38.956202720664123</v>
      </c>
      <c r="E15">
        <f>(($E$4-E$10)/$E$4)^$A15*$B15*($A15+1)</f>
        <v>-33.368487488174878</v>
      </c>
      <c r="F15">
        <f t="shared" si="1"/>
        <v>-30.811625704783829</v>
      </c>
      <c r="G15">
        <f t="shared" si="1"/>
        <v>-26.880198648124157</v>
      </c>
      <c r="H15">
        <f t="shared" si="1"/>
        <v>-23.337568456148521</v>
      </c>
      <c r="I15">
        <f t="shared" si="1"/>
        <v>-20.157215216004275</v>
      </c>
      <c r="J15">
        <f t="shared" si="1"/>
        <v>-17.31355590212549</v>
      </c>
      <c r="K15">
        <f t="shared" si="1"/>
        <v>-14.781944376233056</v>
      </c>
      <c r="L15">
        <f t="shared" si="1"/>
        <v>-12.538671387334619</v>
      </c>
      <c r="M15">
        <f t="shared" si="1"/>
        <v>-10.5609645717246</v>
      </c>
      <c r="N15">
        <f t="shared" si="1"/>
        <v>-8.8269884529842155</v>
      </c>
      <c r="O15">
        <f t="shared" si="1"/>
        <v>-7.3158444419814543</v>
      </c>
      <c r="P15">
        <f t="shared" si="1"/>
        <v>-6.0075708368710847</v>
      </c>
      <c r="Q15">
        <f t="shared" si="1"/>
        <v>-4.8831428230946496</v>
      </c>
      <c r="R15">
        <f t="shared" si="1"/>
        <v>-3.9244724733804768</v>
      </c>
      <c r="S15">
        <f t="shared" si="1"/>
        <v>-3.1144087477436648</v>
      </c>
      <c r="T15">
        <f t="shared" si="1"/>
        <v>-2.4367374934860959</v>
      </c>
      <c r="U15">
        <f t="shared" si="1"/>
        <v>-1.8761814451964338</v>
      </c>
      <c r="V15">
        <f t="shared" si="1"/>
        <v>-1.4184002247501148</v>
      </c>
      <c r="W15">
        <f t="shared" si="1"/>
        <v>-1.0499903413093579</v>
      </c>
      <c r="X15">
        <f t="shared" si="1"/>
        <v>-0.75848519132315984</v>
      </c>
      <c r="Y15">
        <f t="shared" si="1"/>
        <v>-0.53235505852729526</v>
      </c>
      <c r="Z15">
        <f t="shared" si="1"/>
        <v>-0.36100711394431889</v>
      </c>
      <c r="AA15">
        <f t="shared" si="1"/>
        <v>-0.23478541588356361</v>
      </c>
      <c r="AB15">
        <f t="shared" si="1"/>
        <v>-0.14497090994114037</v>
      </c>
      <c r="AC15">
        <f t="shared" si="1"/>
        <v>-8.3781428999939844E-2</v>
      </c>
      <c r="AD15">
        <f t="shared" si="1"/>
        <v>-4.4371693229630742E-2</v>
      </c>
      <c r="AE15">
        <f t="shared" si="1"/>
        <v>-2.0833310086660846E-2</v>
      </c>
      <c r="AF15">
        <f t="shared" si="1"/>
        <v>-8.1947743142565029E-3</v>
      </c>
      <c r="AG15">
        <f t="shared" si="1"/>
        <v>-2.4214679424228412E-3</v>
      </c>
      <c r="AH15">
        <f t="shared" si="1"/>
        <v>-4.1566028794368814E-4</v>
      </c>
      <c r="AI15">
        <f t="shared" si="1"/>
        <v>-1.6507954381597775E-5</v>
      </c>
      <c r="AJ15">
        <f t="shared" si="1"/>
        <v>-5.4832077841791857E-8</v>
      </c>
      <c r="AK15">
        <f t="shared" si="1"/>
        <v>-7.9232098152412714E-5</v>
      </c>
      <c r="AL15">
        <f t="shared" si="1"/>
        <v>-9.0385821650402348E-4</v>
      </c>
    </row>
    <row r="16" spans="1:38" ht="15.75" x14ac:dyDescent="0.25">
      <c r="A16">
        <v>5</v>
      </c>
      <c r="B16" s="12">
        <v>3.8309009999999999</v>
      </c>
      <c r="C16">
        <f t="shared" si="0"/>
        <v>22.985405999999998</v>
      </c>
      <c r="D16">
        <f t="shared" si="0"/>
        <v>22.271771429758179</v>
      </c>
      <c r="E16">
        <f t="shared" si="1"/>
        <v>18.352897598749532</v>
      </c>
      <c r="F16">
        <f t="shared" si="1"/>
        <v>16.612204023861672</v>
      </c>
      <c r="G16">
        <f t="shared" si="1"/>
        <v>14.006337332330769</v>
      </c>
      <c r="H16">
        <f t="shared" si="1"/>
        <v>11.73825380302824</v>
      </c>
      <c r="I16">
        <f t="shared" si="1"/>
        <v>9.7739959642668115</v>
      </c>
      <c r="J16">
        <f t="shared" si="1"/>
        <v>8.0819625068655068</v>
      </c>
      <c r="K16">
        <f t="shared" si="1"/>
        <v>6.6328235496312686</v>
      </c>
      <c r="L16">
        <f t="shared" si="1"/>
        <v>5.3994359048405007</v>
      </c>
      <c r="M16">
        <f t="shared" si="1"/>
        <v>4.3567583437206485</v>
      </c>
      <c r="N16">
        <f t="shared" si="1"/>
        <v>3.4817668619317881</v>
      </c>
      <c r="O16">
        <f t="shared" si="1"/>
        <v>2.7533699450481799</v>
      </c>
      <c r="P16">
        <f t="shared" si="1"/>
        <v>2.1523238340398532</v>
      </c>
      <c r="Q16">
        <f t="shared" si="1"/>
        <v>1.6611477907541721</v>
      </c>
      <c r="R16">
        <f t="shared" si="1"/>
        <v>1.2640393633974139</v>
      </c>
      <c r="S16">
        <f t="shared" si="1"/>
        <v>0.94678965201633813</v>
      </c>
      <c r="T16">
        <f t="shared" si="1"/>
        <v>0.6966985739797642</v>
      </c>
      <c r="U16">
        <f t="shared" si="1"/>
        <v>0.50249012946014204</v>
      </c>
      <c r="V16">
        <f t="shared" si="1"/>
        <v>0.35422766691512408</v>
      </c>
      <c r="W16">
        <f t="shared" si="1"/>
        <v>0.24322914856914074</v>
      </c>
      <c r="X16">
        <f t="shared" si="1"/>
        <v>0.16198241589497245</v>
      </c>
      <c r="Y16">
        <f t="shared" si="1"/>
        <v>0.1040604550953225</v>
      </c>
      <c r="Z16">
        <f t="shared" si="1"/>
        <v>6.4036662584391071E-2</v>
      </c>
      <c r="AA16">
        <f t="shared" si="1"/>
        <v>3.7400110469447842E-2</v>
      </c>
      <c r="AB16">
        <f t="shared" si="1"/>
        <v>2.0470812032404986E-2</v>
      </c>
      <c r="AC16">
        <f t="shared" si="1"/>
        <v>1.0314987211390788E-2</v>
      </c>
      <c r="AD16">
        <f t="shared" si="1"/>
        <v>4.6603280823224319E-3</v>
      </c>
      <c r="AE16">
        <f t="shared" si="1"/>
        <v>1.8112643404793057E-3</v>
      </c>
      <c r="AF16">
        <f t="shared" si="1"/>
        <v>5.6422878207609936E-4</v>
      </c>
      <c r="AG16">
        <f t="shared" si="1"/>
        <v>1.2292278583596531E-4</v>
      </c>
      <c r="AH16">
        <f t="shared" si="1"/>
        <v>1.3581794563657719E-5</v>
      </c>
      <c r="AI16">
        <f t="shared" si="1"/>
        <v>2.4079671868264179E-7</v>
      </c>
      <c r="AJ16">
        <f t="shared" si="1"/>
        <v>-1.920115568677474E-10</v>
      </c>
      <c r="AK16">
        <f t="shared" si="1"/>
        <v>-1.7106471386139827E-6</v>
      </c>
      <c r="AL16">
        <f t="shared" si="1"/>
        <v>-3.5864053799851734E-5</v>
      </c>
    </row>
    <row r="17" spans="1:38" x14ac:dyDescent="0.2">
      <c r="A17">
        <v>6</v>
      </c>
      <c r="B17" s="3"/>
    </row>
    <row r="18" spans="1:38" x14ac:dyDescent="0.2">
      <c r="A18">
        <v>7</v>
      </c>
      <c r="B18" s="3"/>
    </row>
    <row r="20" spans="1:38" x14ac:dyDescent="0.2">
      <c r="B20" t="s">
        <v>5</v>
      </c>
      <c r="C20">
        <f t="shared" ref="C20:AK20" si="3">IF(C10&lt;$E$4,SQRT($G$2/(PI()/40000*$E$4)*SUM(C12:C16)),"0")</f>
        <v>45.355965049190452</v>
      </c>
      <c r="D20">
        <f t="shared" si="3"/>
        <v>44.711274622536912</v>
      </c>
      <c r="E20">
        <f t="shared" si="3"/>
        <v>41.215625463133847</v>
      </c>
      <c r="F20">
        <f t="shared" si="3"/>
        <v>39.69742708731912</v>
      </c>
      <c r="G20">
        <f t="shared" si="3"/>
        <v>37.482444526203324</v>
      </c>
      <c r="H20">
        <f t="shared" si="3"/>
        <v>35.626494729153755</v>
      </c>
      <c r="I20">
        <f t="shared" si="3"/>
        <v>34.08311746888036</v>
      </c>
      <c r="J20">
        <f t="shared" si="3"/>
        <v>32.801184139610271</v>
      </c>
      <c r="K20">
        <f t="shared" si="3"/>
        <v>31.727488084682367</v>
      </c>
      <c r="L20">
        <f t="shared" si="3"/>
        <v>30.80946255345598</v>
      </c>
      <c r="M20">
        <f t="shared" si="3"/>
        <v>29.997577906398501</v>
      </c>
      <c r="N20">
        <f t="shared" si="3"/>
        <v>29.247126005354538</v>
      </c>
      <c r="O20">
        <f t="shared" si="3"/>
        <v>28.519299031519395</v>
      </c>
      <c r="P20">
        <f t="shared" si="3"/>
        <v>27.781630485579342</v>
      </c>
      <c r="Q20">
        <f t="shared" si="3"/>
        <v>27.007952170119193</v>
      </c>
      <c r="R20">
        <f t="shared" si="3"/>
        <v>26.178039384943769</v>
      </c>
      <c r="S20">
        <f t="shared" si="3"/>
        <v>25.277093525195006</v>
      </c>
      <c r="T20">
        <f>IF(T10&lt;$E$4,SQRT($G$2/(PI()/40000*$E$4)*SUM(T12:T16)),"0")</f>
        <v>24.295172313153863</v>
      </c>
      <c r="U20">
        <f t="shared" si="3"/>
        <v>23.226639488941199</v>
      </c>
      <c r="V20">
        <f t="shared" si="3"/>
        <v>22.069675279563988</v>
      </c>
      <c r="W20">
        <f t="shared" si="3"/>
        <v>20.825867726057279</v>
      </c>
      <c r="X20">
        <f t="shared" si="3"/>
        <v>19.499891400333023</v>
      </c>
      <c r="Y20">
        <f t="shared" si="3"/>
        <v>18.099271492053774</v>
      </c>
      <c r="Z20">
        <f t="shared" si="3"/>
        <v>16.634224434581519</v>
      </c>
      <c r="AA20">
        <f t="shared" si="3"/>
        <v>15.117556719403572</v>
      </c>
      <c r="AB20">
        <f t="shared" si="3"/>
        <v>13.564583395355744</v>
      </c>
      <c r="AC20">
        <f t="shared" si="3"/>
        <v>11.992979718634585</v>
      </c>
      <c r="AD20">
        <f t="shared" si="3"/>
        <v>10.422361856458505</v>
      </c>
      <c r="AE20">
        <f t="shared" si="3"/>
        <v>8.8730978271749272</v>
      </c>
      <c r="AF20">
        <f t="shared" si="3"/>
        <v>7.3630771443571588</v>
      </c>
      <c r="AG20">
        <f t="shared" si="3"/>
        <v>5.8989460738151607</v>
      </c>
      <c r="AH20">
        <f t="shared" si="3"/>
        <v>4.4504119688166721</v>
      </c>
      <c r="AI20">
        <f t="shared" si="3"/>
        <v>2.8488332370405192</v>
      </c>
      <c r="AJ20" t="str">
        <f t="shared" si="3"/>
        <v>0</v>
      </c>
      <c r="AK20" t="str">
        <f t="shared" si="3"/>
        <v>0</v>
      </c>
      <c r="AL20" t="str">
        <f>IF(AL10&lt;$E$4,SQRT($G$2/(PI()/40000*$E$4)*SUM(AL12:AL16)),"0")</f>
        <v>0</v>
      </c>
    </row>
    <row r="21" spans="1:38" x14ac:dyDescent="0.2">
      <c r="B21" t="s">
        <v>1</v>
      </c>
      <c r="D21">
        <f t="shared" ref="D21:T21" si="4">IF(D20="0",0,(D22^2*PI()+C22^2*PI())*(D10-C10)/20000)</f>
        <v>3.1857804453905902E-2</v>
      </c>
      <c r="E21">
        <f t="shared" si="4"/>
        <v>0.17425593837293504</v>
      </c>
      <c r="F21">
        <f t="shared" si="4"/>
        <v>7.715626285432739E-2</v>
      </c>
      <c r="G21">
        <f t="shared" si="4"/>
        <v>0.11705650273503504</v>
      </c>
      <c r="H21">
        <f t="shared" si="4"/>
        <v>0.10501483343821867</v>
      </c>
      <c r="I21">
        <f t="shared" si="4"/>
        <v>9.5461456296095204E-2</v>
      </c>
      <c r="J21">
        <f t="shared" si="4"/>
        <v>8.7869426715910706E-2</v>
      </c>
      <c r="K21">
        <f t="shared" si="4"/>
        <v>8.1781593641809883E-2</v>
      </c>
      <c r="L21">
        <f t="shared" si="4"/>
        <v>7.6806304480720899E-2</v>
      </c>
      <c r="M21">
        <f t="shared" si="4"/>
        <v>7.2613110028241654E-2</v>
      </c>
      <c r="N21">
        <f t="shared" si="4"/>
        <v>6.8928469394525044E-2</v>
      </c>
      <c r="O21">
        <f t="shared" si="4"/>
        <v>6.5531454930164462E-2</v>
      </c>
      <c r="P21">
        <f t="shared" si="4"/>
        <v>6.2249457152079503E-2</v>
      </c>
      <c r="Q21">
        <f t="shared" si="4"/>
        <v>5.8953889669401578E-2</v>
      </c>
      <c r="R21">
        <f t="shared" si="4"/>
        <v>5.5555894109359391E-2</v>
      </c>
      <c r="S21">
        <f t="shared" si="4"/>
        <v>5.2002045043164448E-2</v>
      </c>
      <c r="T21">
        <f t="shared" si="4"/>
        <v>4.8270054911896704E-2</v>
      </c>
      <c r="U21">
        <f t="shared" ref="U21:AL21" si="5">IF(U20="0",0,(U22^2*PI()+T22^2*PI())*(U10-T10)/20000)</f>
        <v>4.4364478952390221E-2</v>
      </c>
      <c r="V21">
        <f t="shared" si="5"/>
        <v>4.031242012311851E-2</v>
      </c>
      <c r="W21">
        <f t="shared" si="5"/>
        <v>3.615923403008027E-2</v>
      </c>
      <c r="X21">
        <f t="shared" si="5"/>
        <v>3.1964233852684903E-2</v>
      </c>
      <c r="Y21">
        <f t="shared" si="5"/>
        <v>2.7796395269638077E-2</v>
      </c>
      <c r="Z21">
        <f t="shared" si="5"/>
        <v>2.3730061384827292E-2</v>
      </c>
      <c r="AA21">
        <f t="shared" si="5"/>
        <v>1.9840647653207463E-2</v>
      </c>
      <c r="AB21">
        <f t="shared" si="5"/>
        <v>1.6200346806686479E-2</v>
      </c>
      <c r="AC21">
        <f t="shared" si="5"/>
        <v>1.2873833780010762E-2</v>
      </c>
      <c r="AD21">
        <f t="shared" si="5"/>
        <v>9.9139706366508356E-3</v>
      </c>
      <c r="AE21">
        <f t="shared" si="5"/>
        <v>7.3575114946869032E-3</v>
      </c>
      <c r="AF21">
        <f t="shared" si="5"/>
        <v>5.2208074526943976E-3</v>
      </c>
      <c r="AG21">
        <f t="shared" si="5"/>
        <v>3.4955115156295635E-3</v>
      </c>
      <c r="AH21">
        <f t="shared" si="5"/>
        <v>2.1442835207150165E-3</v>
      </c>
      <c r="AI21">
        <f t="shared" si="5"/>
        <v>1.096495063325311E-3</v>
      </c>
      <c r="AJ21">
        <f t="shared" si="5"/>
        <v>0</v>
      </c>
      <c r="AK21">
        <f t="shared" si="5"/>
        <v>0</v>
      </c>
      <c r="AL21">
        <f t="shared" si="5"/>
        <v>0</v>
      </c>
    </row>
    <row r="22" spans="1:38" x14ac:dyDescent="0.2">
      <c r="B22" t="s">
        <v>7</v>
      </c>
      <c r="C22">
        <f>IF(C20&gt;0,C20/2,"")</f>
        <v>22.677982524595226</v>
      </c>
      <c r="D22">
        <f t="shared" ref="D22:AL22" si="6">IF(D20&gt;0,D20/2,"")</f>
        <v>22.355637311268456</v>
      </c>
      <c r="E22">
        <f t="shared" si="6"/>
        <v>20.607812731566924</v>
      </c>
      <c r="F22">
        <f t="shared" si="6"/>
        <v>19.84871354365956</v>
      </c>
      <c r="G22">
        <f t="shared" si="6"/>
        <v>18.741222263101662</v>
      </c>
      <c r="H22">
        <f t="shared" si="6"/>
        <v>17.813247364576878</v>
      </c>
      <c r="I22">
        <f t="shared" si="6"/>
        <v>17.04155873444018</v>
      </c>
      <c r="J22">
        <f t="shared" si="6"/>
        <v>16.400592069805136</v>
      </c>
      <c r="K22">
        <f t="shared" si="6"/>
        <v>15.863744042341184</v>
      </c>
      <c r="L22">
        <f t="shared" si="6"/>
        <v>15.40473127672799</v>
      </c>
      <c r="M22">
        <f t="shared" si="6"/>
        <v>14.99878895319925</v>
      </c>
      <c r="N22">
        <f t="shared" si="6"/>
        <v>14.623563002677269</v>
      </c>
      <c r="O22">
        <f t="shared" si="6"/>
        <v>14.259649515759698</v>
      </c>
      <c r="P22">
        <f t="shared" si="6"/>
        <v>13.890815242789671</v>
      </c>
      <c r="Q22">
        <f t="shared" si="6"/>
        <v>13.503976085059596</v>
      </c>
      <c r="R22">
        <f t="shared" si="6"/>
        <v>13.089019692471885</v>
      </c>
      <c r="S22">
        <f t="shared" si="6"/>
        <v>12.638546762597503</v>
      </c>
      <c r="T22">
        <f t="shared" si="6"/>
        <v>12.147586156576931</v>
      </c>
      <c r="U22">
        <f t="shared" si="6"/>
        <v>11.6133197444706</v>
      </c>
      <c r="V22">
        <f t="shared" si="6"/>
        <v>11.034837639781994</v>
      </c>
      <c r="W22">
        <f t="shared" si="6"/>
        <v>10.412933863028639</v>
      </c>
      <c r="X22">
        <f t="shared" si="6"/>
        <v>9.7499457001665117</v>
      </c>
      <c r="Y22">
        <f t="shared" si="6"/>
        <v>9.0496357460268868</v>
      </c>
      <c r="Z22">
        <f t="shared" si="6"/>
        <v>8.3171122172907594</v>
      </c>
      <c r="AA22">
        <f t="shared" si="6"/>
        <v>7.5587783597017859</v>
      </c>
      <c r="AB22">
        <f t="shared" si="6"/>
        <v>6.7822916976778718</v>
      </c>
      <c r="AC22">
        <f t="shared" si="6"/>
        <v>5.9964898593172924</v>
      </c>
      <c r="AD22">
        <f t="shared" si="6"/>
        <v>5.2111809282292523</v>
      </c>
      <c r="AE22">
        <f t="shared" si="6"/>
        <v>4.4365489135874636</v>
      </c>
      <c r="AF22">
        <f t="shared" si="6"/>
        <v>3.6815385721785794</v>
      </c>
      <c r="AG22">
        <f t="shared" si="6"/>
        <v>2.9494730369075803</v>
      </c>
      <c r="AH22">
        <f t="shared" si="6"/>
        <v>2.2252059844083361</v>
      </c>
      <c r="AI22">
        <f t="shared" si="6"/>
        <v>1.4244166185202596</v>
      </c>
      <c r="AJ22">
        <f t="shared" si="6"/>
        <v>0</v>
      </c>
      <c r="AK22">
        <f t="shared" si="6"/>
        <v>0</v>
      </c>
      <c r="AL22">
        <f t="shared" si="6"/>
        <v>0</v>
      </c>
    </row>
    <row r="23" spans="1:38" x14ac:dyDescent="0.2">
      <c r="C23">
        <f>IF(C20&gt;0,-C20/2,"")</f>
        <v>-22.677982524595226</v>
      </c>
      <c r="D23">
        <f t="shared" ref="D23:AL23" si="7">IF(D20&gt;0,-D20/2,"")</f>
        <v>-22.355637311268456</v>
      </c>
      <c r="E23">
        <f t="shared" si="7"/>
        <v>-20.607812731566924</v>
      </c>
      <c r="F23">
        <f t="shared" si="7"/>
        <v>-19.84871354365956</v>
      </c>
      <c r="G23">
        <f t="shared" si="7"/>
        <v>-18.741222263101662</v>
      </c>
      <c r="H23">
        <f t="shared" si="7"/>
        <v>-17.813247364576878</v>
      </c>
      <c r="I23">
        <f t="shared" si="7"/>
        <v>-17.04155873444018</v>
      </c>
      <c r="J23">
        <f t="shared" si="7"/>
        <v>-16.400592069805136</v>
      </c>
      <c r="K23">
        <f t="shared" si="7"/>
        <v>-15.863744042341184</v>
      </c>
      <c r="L23">
        <f t="shared" si="7"/>
        <v>-15.40473127672799</v>
      </c>
      <c r="M23">
        <f t="shared" si="7"/>
        <v>-14.99878895319925</v>
      </c>
      <c r="N23">
        <f t="shared" si="7"/>
        <v>-14.623563002677269</v>
      </c>
      <c r="O23">
        <f t="shared" si="7"/>
        <v>-14.259649515759698</v>
      </c>
      <c r="P23">
        <f t="shared" si="7"/>
        <v>-13.890815242789671</v>
      </c>
      <c r="Q23">
        <f t="shared" si="7"/>
        <v>-13.503976085059596</v>
      </c>
      <c r="R23">
        <f t="shared" si="7"/>
        <v>-13.089019692471885</v>
      </c>
      <c r="S23">
        <f t="shared" si="7"/>
        <v>-12.638546762597503</v>
      </c>
      <c r="T23">
        <f t="shared" si="7"/>
        <v>-12.147586156576931</v>
      </c>
      <c r="U23">
        <f t="shared" si="7"/>
        <v>-11.6133197444706</v>
      </c>
      <c r="V23">
        <f t="shared" si="7"/>
        <v>-11.034837639781994</v>
      </c>
      <c r="W23">
        <f t="shared" si="7"/>
        <v>-10.412933863028639</v>
      </c>
      <c r="X23">
        <f t="shared" si="7"/>
        <v>-9.7499457001665117</v>
      </c>
      <c r="Y23">
        <f t="shared" si="7"/>
        <v>-9.0496357460268868</v>
      </c>
      <c r="Z23">
        <f t="shared" si="7"/>
        <v>-8.3171122172907594</v>
      </c>
      <c r="AA23">
        <f t="shared" si="7"/>
        <v>-7.5587783597017859</v>
      </c>
      <c r="AB23">
        <f t="shared" si="7"/>
        <v>-6.7822916976778718</v>
      </c>
      <c r="AC23">
        <f t="shared" si="7"/>
        <v>-5.9964898593172924</v>
      </c>
      <c r="AD23">
        <f t="shared" si="7"/>
        <v>-5.2111809282292523</v>
      </c>
      <c r="AE23">
        <f t="shared" si="7"/>
        <v>-4.4365489135874636</v>
      </c>
      <c r="AF23">
        <f t="shared" si="7"/>
        <v>-3.6815385721785794</v>
      </c>
      <c r="AG23">
        <f t="shared" si="7"/>
        <v>-2.9494730369075803</v>
      </c>
      <c r="AH23">
        <f t="shared" si="7"/>
        <v>-2.2252059844083361</v>
      </c>
      <c r="AI23">
        <f t="shared" si="7"/>
        <v>-1.4244166185202596</v>
      </c>
      <c r="AJ23">
        <f t="shared" si="7"/>
        <v>0</v>
      </c>
      <c r="AK23">
        <f t="shared" si="7"/>
        <v>0</v>
      </c>
      <c r="AL23">
        <f t="shared" si="7"/>
        <v>0</v>
      </c>
    </row>
    <row r="25" spans="1:38" x14ac:dyDescent="0.2">
      <c r="A25" s="4" t="s">
        <v>23</v>
      </c>
    </row>
    <row r="27" spans="1:38" x14ac:dyDescent="0.2">
      <c r="D27" t="s">
        <v>0</v>
      </c>
      <c r="E27">
        <f>E2</f>
        <v>34</v>
      </c>
      <c r="F27" s="4" t="s">
        <v>1</v>
      </c>
      <c r="G27" s="4">
        <f>G2+((G32*(G28+G29*((E3*E2)^G31-1)/G31)+1)^(1/G32))</f>
        <v>2.0252757088193469</v>
      </c>
    </row>
    <row r="28" spans="1:38" ht="15.75" x14ac:dyDescent="0.2">
      <c r="D28" t="s">
        <v>3</v>
      </c>
      <c r="E28">
        <f>E3</f>
        <v>62</v>
      </c>
      <c r="F28" t="s">
        <v>15</v>
      </c>
      <c r="G28" s="11">
        <v>-2.5616701000000002</v>
      </c>
    </row>
    <row r="29" spans="1:38" ht="15.75" x14ac:dyDescent="0.2">
      <c r="F29" t="s">
        <v>16</v>
      </c>
      <c r="G29" s="11">
        <v>6.7376800000000001E-2</v>
      </c>
      <c r="I29" s="4" t="s">
        <v>22</v>
      </c>
      <c r="J29" s="4"/>
      <c r="K29" s="4">
        <f>SUM(D48:AL48)</f>
        <v>2.0273513117478377</v>
      </c>
    </row>
    <row r="30" spans="1:38" x14ac:dyDescent="0.2">
      <c r="F30" t="s">
        <v>17</v>
      </c>
      <c r="G30">
        <v>0</v>
      </c>
    </row>
    <row r="31" spans="1:38" x14ac:dyDescent="0.2">
      <c r="F31" s="10" t="s">
        <v>28</v>
      </c>
      <c r="G31">
        <v>0.28000000000000003</v>
      </c>
    </row>
    <row r="32" spans="1:38" x14ac:dyDescent="0.2">
      <c r="F32" t="s">
        <v>20</v>
      </c>
      <c r="G32">
        <v>0.38</v>
      </c>
    </row>
    <row r="33" spans="1:38" x14ac:dyDescent="0.2">
      <c r="F33" t="s">
        <v>13</v>
      </c>
      <c r="G33">
        <v>0</v>
      </c>
    </row>
    <row r="37" spans="1:38" x14ac:dyDescent="0.2">
      <c r="B37" t="s">
        <v>4</v>
      </c>
      <c r="C37">
        <v>0</v>
      </c>
      <c r="D37">
        <v>0.2</v>
      </c>
      <c r="E37">
        <v>1.4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  <c r="M37">
        <v>9</v>
      </c>
      <c r="N37">
        <v>10</v>
      </c>
      <c r="O37">
        <v>11</v>
      </c>
      <c r="P37">
        <v>12</v>
      </c>
      <c r="Q37">
        <v>13</v>
      </c>
      <c r="R37">
        <v>14</v>
      </c>
      <c r="S37">
        <v>15</v>
      </c>
      <c r="T37">
        <v>16</v>
      </c>
      <c r="U37">
        <v>17</v>
      </c>
      <c r="V37">
        <v>18</v>
      </c>
      <c r="W37">
        <v>19</v>
      </c>
      <c r="X37">
        <v>20</v>
      </c>
      <c r="Y37">
        <v>21</v>
      </c>
      <c r="Z37">
        <v>22</v>
      </c>
      <c r="AA37">
        <v>23</v>
      </c>
      <c r="AB37">
        <v>24</v>
      </c>
      <c r="AC37">
        <v>25</v>
      </c>
      <c r="AD37">
        <v>26</v>
      </c>
      <c r="AE37">
        <v>27</v>
      </c>
      <c r="AF37">
        <v>28</v>
      </c>
      <c r="AG37">
        <v>29</v>
      </c>
      <c r="AH37">
        <v>30</v>
      </c>
      <c r="AI37">
        <v>31</v>
      </c>
      <c r="AJ37">
        <v>32</v>
      </c>
      <c r="AK37">
        <v>33</v>
      </c>
      <c r="AL37">
        <v>34</v>
      </c>
    </row>
    <row r="38" spans="1:38" x14ac:dyDescent="0.2">
      <c r="B38" s="3" t="s">
        <v>6</v>
      </c>
      <c r="C38" s="3"/>
    </row>
    <row r="39" spans="1:38" x14ac:dyDescent="0.2">
      <c r="A39">
        <v>1</v>
      </c>
      <c r="B39" s="9"/>
      <c r="C39">
        <f>(($E$2-C$10)/$E$2)^$A39*$B39*($A39+1)</f>
        <v>0</v>
      </c>
      <c r="D39">
        <f>(($E$2-D$10)/$E$2)^$A39*$B39*($A39+1)</f>
        <v>0</v>
      </c>
      <c r="E39">
        <f t="shared" ref="E39:AL39" si="8">(($E$2-E$10)/$E$2)^$A39*$B39*($A39+1)</f>
        <v>0</v>
      </c>
      <c r="F39">
        <f t="shared" si="8"/>
        <v>0</v>
      </c>
      <c r="G39">
        <f>(($E$2-G$10)/$E$2)^$A39*$B39*($A39+1)</f>
        <v>0</v>
      </c>
      <c r="H39">
        <f t="shared" si="8"/>
        <v>0</v>
      </c>
      <c r="I39">
        <f t="shared" si="8"/>
        <v>0</v>
      </c>
      <c r="J39">
        <f t="shared" si="8"/>
        <v>0</v>
      </c>
      <c r="K39">
        <f t="shared" si="8"/>
        <v>0</v>
      </c>
      <c r="L39">
        <f>(($E$2-L$10)/$E$2)^$A39*$B39*($A39+1)</f>
        <v>0</v>
      </c>
      <c r="M39">
        <f t="shared" si="8"/>
        <v>0</v>
      </c>
      <c r="N39">
        <f t="shared" si="8"/>
        <v>0</v>
      </c>
      <c r="O39">
        <f t="shared" si="8"/>
        <v>0</v>
      </c>
      <c r="P39">
        <f t="shared" si="8"/>
        <v>0</v>
      </c>
      <c r="Q39">
        <f t="shared" si="8"/>
        <v>0</v>
      </c>
      <c r="R39">
        <f t="shared" si="8"/>
        <v>0</v>
      </c>
      <c r="S39">
        <f t="shared" si="8"/>
        <v>0</v>
      </c>
      <c r="T39">
        <f t="shared" si="8"/>
        <v>0</v>
      </c>
      <c r="U39">
        <f t="shared" si="8"/>
        <v>0</v>
      </c>
      <c r="V39">
        <f t="shared" si="8"/>
        <v>0</v>
      </c>
      <c r="W39">
        <f t="shared" si="8"/>
        <v>0</v>
      </c>
      <c r="X39">
        <f t="shared" si="8"/>
        <v>0</v>
      </c>
      <c r="Y39">
        <f t="shared" si="8"/>
        <v>0</v>
      </c>
      <c r="Z39">
        <f t="shared" si="8"/>
        <v>0</v>
      </c>
      <c r="AA39">
        <f t="shared" si="8"/>
        <v>0</v>
      </c>
      <c r="AB39">
        <f t="shared" si="8"/>
        <v>0</v>
      </c>
      <c r="AC39">
        <f t="shared" si="8"/>
        <v>0</v>
      </c>
      <c r="AD39">
        <f t="shared" si="8"/>
        <v>0</v>
      </c>
      <c r="AE39">
        <f t="shared" si="8"/>
        <v>0</v>
      </c>
      <c r="AF39">
        <f t="shared" si="8"/>
        <v>0</v>
      </c>
      <c r="AG39">
        <f t="shared" si="8"/>
        <v>0</v>
      </c>
      <c r="AH39">
        <f t="shared" si="8"/>
        <v>0</v>
      </c>
      <c r="AI39">
        <f t="shared" si="8"/>
        <v>0</v>
      </c>
      <c r="AJ39">
        <f t="shared" si="8"/>
        <v>0</v>
      </c>
      <c r="AK39">
        <f t="shared" si="8"/>
        <v>0</v>
      </c>
      <c r="AL39">
        <f t="shared" si="8"/>
        <v>0</v>
      </c>
    </row>
    <row r="40" spans="1:38" ht="13.5" thickBot="1" x14ac:dyDescent="0.25">
      <c r="A40">
        <v>2</v>
      </c>
    </row>
    <row r="41" spans="1:38" ht="16.5" thickBot="1" x14ac:dyDescent="0.25">
      <c r="A41">
        <v>3</v>
      </c>
      <c r="B41" s="13">
        <v>6.4166210000000001</v>
      </c>
      <c r="C41">
        <f>(($E$2-C$10)/$E$2)^$A41*$B41*($A41+1)</f>
        <v>25.666484000000001</v>
      </c>
      <c r="D41">
        <f t="shared" ref="C41:L44" si="9">(($E$2-D$10)/$E$2)^$A41*$B41*($A41+1)</f>
        <v>25.21620516376063</v>
      </c>
      <c r="E41">
        <f>(($E$2-E$10)/$E$2)^$A41*$B41*($A41+1)</f>
        <v>22.624679133634849</v>
      </c>
      <c r="F41">
        <f t="shared" si="9"/>
        <v>21.398314362711176</v>
      </c>
      <c r="G41">
        <f t="shared" si="9"/>
        <v>19.454259740586199</v>
      </c>
      <c r="H41">
        <f t="shared" si="9"/>
        <v>17.631667718298392</v>
      </c>
      <c r="I41">
        <f t="shared" si="9"/>
        <v>15.926620147465908</v>
      </c>
      <c r="J41">
        <f t="shared" si="9"/>
        <v>14.335198879706899</v>
      </c>
      <c r="K41">
        <f t="shared" si="9"/>
        <v>12.853485766639528</v>
      </c>
      <c r="L41">
        <f t="shared" si="9"/>
        <v>11.477562659881945</v>
      </c>
      <c r="M41">
        <f t="shared" ref="M41:V44" si="10">(($E$2-M$10)/$E$2)^$A41*$B41*($A41+1)</f>
        <v>10.203511411052313</v>
      </c>
      <c r="N41">
        <f t="shared" si="10"/>
        <v>9.0274138717687791</v>
      </c>
      <c r="O41">
        <f t="shared" si="10"/>
        <v>7.9453518936495033</v>
      </c>
      <c r="P41">
        <f t="shared" si="10"/>
        <v>6.9534073283126405</v>
      </c>
      <c r="Q41">
        <f t="shared" si="10"/>
        <v>6.0476620273763491</v>
      </c>
      <c r="R41">
        <f t="shared" si="10"/>
        <v>5.2241978424587838</v>
      </c>
      <c r="S41">
        <f t="shared" si="10"/>
        <v>4.4790966251780997</v>
      </c>
      <c r="T41">
        <f t="shared" si="10"/>
        <v>3.8084402271524529</v>
      </c>
      <c r="U41">
        <f t="shared" si="10"/>
        <v>3.2083105000000001</v>
      </c>
      <c r="V41">
        <f t="shared" si="10"/>
        <v>2.674789295338897</v>
      </c>
      <c r="W41">
        <f t="shared" ref="W41:AF44" si="11">(($E$2-W$10)/$E$2)^$A41*$B41*($A41+1)</f>
        <v>2.203958464787299</v>
      </c>
      <c r="X41">
        <f t="shared" si="11"/>
        <v>1.7918998599633624</v>
      </c>
      <c r="Y41">
        <f t="shared" si="11"/>
        <v>1.4346953324852432</v>
      </c>
      <c r="Z41">
        <f t="shared" si="11"/>
        <v>1.1284267339710974</v>
      </c>
      <c r="AA41">
        <f t="shared" si="11"/>
        <v>0.86917591603908007</v>
      </c>
      <c r="AB41">
        <f t="shared" si="11"/>
        <v>0.65302473030734798</v>
      </c>
      <c r="AC41">
        <f t="shared" si="11"/>
        <v>0.47605502839405661</v>
      </c>
      <c r="AD41">
        <f t="shared" si="11"/>
        <v>0.33434866191736212</v>
      </c>
      <c r="AE41">
        <f t="shared" si="11"/>
        <v>0.2239874824954203</v>
      </c>
      <c r="AF41">
        <f t="shared" si="11"/>
        <v>0.14105334174638717</v>
      </c>
      <c r="AG41">
        <f t="shared" ref="AG41:AL44" si="12">(($E$2-AG$10)/$E$2)^$A41*$B41*($A41+1)</f>
        <v>8.1628091288418497E-2</v>
      </c>
      <c r="AH41">
        <f t="shared" si="12"/>
        <v>4.1793582739670265E-2</v>
      </c>
      <c r="AI41">
        <f t="shared" si="12"/>
        <v>1.7631667718298397E-2</v>
      </c>
      <c r="AJ41">
        <f t="shared" si="12"/>
        <v>5.2241978424587832E-3</v>
      </c>
      <c r="AK41">
        <f t="shared" si="12"/>
        <v>6.5302473030734789E-4</v>
      </c>
      <c r="AL41">
        <f t="shared" si="12"/>
        <v>0</v>
      </c>
    </row>
    <row r="42" spans="1:38" ht="15.75" x14ac:dyDescent="0.25">
      <c r="A42">
        <v>4</v>
      </c>
      <c r="B42" s="12">
        <v>-9.975695</v>
      </c>
      <c r="C42">
        <f t="shared" si="9"/>
        <v>-49.878475000000002</v>
      </c>
      <c r="D42">
        <f t="shared" si="9"/>
        <v>-48.715178666599371</v>
      </c>
      <c r="E42">
        <f t="shared" si="9"/>
        <v>-42.156825377144045</v>
      </c>
      <c r="F42">
        <f t="shared" si="9"/>
        <v>-39.137890322194416</v>
      </c>
      <c r="G42">
        <f t="shared" si="9"/>
        <v>-34.470237358325299</v>
      </c>
      <c r="H42">
        <f t="shared" si="9"/>
        <v>-30.233088646867252</v>
      </c>
      <c r="I42">
        <f t="shared" si="9"/>
        <v>-26.3991224336357</v>
      </c>
      <c r="J42">
        <f t="shared" si="9"/>
        <v>-22.941912759665229</v>
      </c>
      <c r="K42">
        <f t="shared" si="9"/>
        <v>-19.835929461209602</v>
      </c>
      <c r="L42">
        <f t="shared" si="9"/>
        <v>-17.056538169741739</v>
      </c>
      <c r="M42">
        <f t="shared" si="10"/>
        <v>-14.580000311953736</v>
      </c>
      <c r="N42">
        <f t="shared" si="10"/>
        <v>-12.383473109756832</v>
      </c>
      <c r="O42">
        <f t="shared" si="10"/>
        <v>-10.445009580281459</v>
      </c>
      <c r="P42">
        <f t="shared" si="10"/>
        <v>-8.7435585358772059</v>
      </c>
      <c r="Q42">
        <f t="shared" si="10"/>
        <v>-7.2589645841128281</v>
      </c>
      <c r="R42">
        <f t="shared" si="10"/>
        <v>-5.9719681277762486</v>
      </c>
      <c r="S42">
        <f t="shared" si="10"/>
        <v>-4.8642053648745529</v>
      </c>
      <c r="T42">
        <f t="shared" si="10"/>
        <v>-3.9182082886339971</v>
      </c>
      <c r="U42">
        <f t="shared" si="10"/>
        <v>-3.1174046875000001</v>
      </c>
      <c r="V42">
        <f t="shared" si="10"/>
        <v>-2.446118145137151</v>
      </c>
      <c r="W42">
        <f t="shared" si="11"/>
        <v>-1.8895680404292032</v>
      </c>
      <c r="X42">
        <f t="shared" si="11"/>
        <v>-1.4338695474790768</v>
      </c>
      <c r="Y42">
        <f t="shared" si="11"/>
        <v>-1.0660336356088587</v>
      </c>
      <c r="Z42">
        <f t="shared" si="11"/>
        <v>-0.77396706935980197</v>
      </c>
      <c r="AA42">
        <f t="shared" si="11"/>
        <v>-0.54647240849232537</v>
      </c>
      <c r="AB42">
        <f t="shared" si="11"/>
        <v>-0.37324800798601554</v>
      </c>
      <c r="AC42">
        <f t="shared" si="11"/>
        <v>-0.24488801803962482</v>
      </c>
      <c r="AD42">
        <f t="shared" si="11"/>
        <v>-0.15288238407107194</v>
      </c>
      <c r="AE42">
        <f t="shared" si="11"/>
        <v>-8.96168467174423E-2</v>
      </c>
      <c r="AF42">
        <f t="shared" si="11"/>
        <v>-4.8372941834987623E-2</v>
      </c>
      <c r="AG42">
        <f t="shared" si="12"/>
        <v>-2.3328000499125971E-2</v>
      </c>
      <c r="AH42">
        <f t="shared" si="12"/>
        <v>-9.555149004441996E-3</v>
      </c>
      <c r="AI42">
        <f t="shared" si="12"/>
        <v>-3.0233088646867265E-3</v>
      </c>
      <c r="AJ42">
        <f t="shared" si="12"/>
        <v>-5.9719681277762475E-4</v>
      </c>
      <c r="AK42">
        <f t="shared" si="12"/>
        <v>-3.7324800798601547E-5</v>
      </c>
      <c r="AL42">
        <f t="shared" si="12"/>
        <v>0</v>
      </c>
    </row>
    <row r="43" spans="1:38" ht="15.75" x14ac:dyDescent="0.25">
      <c r="A43">
        <v>5</v>
      </c>
      <c r="B43" s="12">
        <v>4.5590739999999998</v>
      </c>
      <c r="C43">
        <f t="shared" si="9"/>
        <v>27.354444000000001</v>
      </c>
      <c r="D43">
        <f t="shared" si="9"/>
        <v>26.559311220833685</v>
      </c>
      <c r="E43">
        <f t="shared" si="9"/>
        <v>22.167734277749023</v>
      </c>
      <c r="F43">
        <f t="shared" si="9"/>
        <v>20.201480481304806</v>
      </c>
      <c r="G43">
        <f t="shared" si="9"/>
        <v>17.236209962452289</v>
      </c>
      <c r="H43">
        <f t="shared" si="9"/>
        <v>14.629840126505695</v>
      </c>
      <c r="I43">
        <f t="shared" si="9"/>
        <v>12.348758464236099</v>
      </c>
      <c r="J43">
        <f t="shared" si="9"/>
        <v>10.361519850137018</v>
      </c>
      <c r="K43">
        <f t="shared" si="9"/>
        <v>8.6387742963003475</v>
      </c>
      <c r="L43">
        <f t="shared" si="9"/>
        <v>7.1531947062922514</v>
      </c>
      <c r="M43">
        <f t="shared" si="10"/>
        <v>5.8794046290291053</v>
      </c>
      <c r="N43">
        <f t="shared" si="10"/>
        <v>4.7939060126533892</v>
      </c>
      <c r="O43">
        <f t="shared" si="10"/>
        <v>3.8750069584096334</v>
      </c>
      <c r="P43">
        <f t="shared" si="10"/>
        <v>3.1027494745203219</v>
      </c>
      <c r="Q43">
        <f t="shared" si="10"/>
        <v>2.4588372300618127</v>
      </c>
      <c r="R43">
        <f t="shared" si="10"/>
        <v>1.9265633088402565</v>
      </c>
      <c r="S43">
        <f t="shared" si="10"/>
        <v>1.4907379632675157</v>
      </c>
      <c r="T43">
        <f t="shared" si="10"/>
        <v>1.1376163682370835</v>
      </c>
      <c r="U43">
        <f t="shared" si="10"/>
        <v>0.85482637500000003</v>
      </c>
      <c r="V43">
        <f t="shared" si="10"/>
        <v>0.63129626504077518</v>
      </c>
      <c r="W43">
        <f t="shared" si="11"/>
        <v>0.45718250395330295</v>
      </c>
      <c r="X43">
        <f t="shared" si="11"/>
        <v>0.32379749531678181</v>
      </c>
      <c r="Y43">
        <f t="shared" si="11"/>
        <v>0.22353733457163286</v>
      </c>
      <c r="Z43">
        <f t="shared" si="11"/>
        <v>0.14980956289541841</v>
      </c>
      <c r="AA43">
        <f t="shared" si="11"/>
        <v>9.6960921078760059E-2</v>
      </c>
      <c r="AB43">
        <f t="shared" si="11"/>
        <v>6.0205103401258016E-2</v>
      </c>
      <c r="AC43">
        <f t="shared" si="11"/>
        <v>3.5550511507408858E-2</v>
      </c>
      <c r="AD43">
        <f t="shared" si="11"/>
        <v>1.9728008282524225E-2</v>
      </c>
      <c r="AE43">
        <f t="shared" si="11"/>
        <v>1.0118671728649432E-2</v>
      </c>
      <c r="AF43">
        <f t="shared" si="11"/>
        <v>4.6815488404818254E-3</v>
      </c>
      <c r="AG43">
        <f t="shared" si="12"/>
        <v>1.881409481289313E-3</v>
      </c>
      <c r="AH43">
        <f t="shared" si="12"/>
        <v>6.1650025882888202E-4</v>
      </c>
      <c r="AI43">
        <f t="shared" si="12"/>
        <v>1.4629840126505704E-4</v>
      </c>
      <c r="AJ43">
        <f t="shared" si="12"/>
        <v>1.9265633088402563E-5</v>
      </c>
      <c r="AK43">
        <f t="shared" si="12"/>
        <v>6.0205103401258009E-7</v>
      </c>
      <c r="AL43">
        <f t="shared" si="12"/>
        <v>0</v>
      </c>
    </row>
    <row r="44" spans="1:38" x14ac:dyDescent="0.2">
      <c r="A44">
        <v>6</v>
      </c>
      <c r="B44" s="3"/>
      <c r="C44">
        <f t="shared" si="9"/>
        <v>0</v>
      </c>
      <c r="D44">
        <f t="shared" si="9"/>
        <v>0</v>
      </c>
      <c r="E44">
        <f t="shared" si="9"/>
        <v>0</v>
      </c>
      <c r="F44">
        <f t="shared" si="9"/>
        <v>0</v>
      </c>
      <c r="G44">
        <f t="shared" si="9"/>
        <v>0</v>
      </c>
      <c r="H44">
        <f t="shared" si="9"/>
        <v>0</v>
      </c>
      <c r="I44">
        <f t="shared" si="9"/>
        <v>0</v>
      </c>
      <c r="J44">
        <f t="shared" si="9"/>
        <v>0</v>
      </c>
      <c r="K44">
        <f t="shared" si="9"/>
        <v>0</v>
      </c>
      <c r="L44">
        <f t="shared" si="9"/>
        <v>0</v>
      </c>
      <c r="M44">
        <f t="shared" si="10"/>
        <v>0</v>
      </c>
      <c r="N44">
        <f t="shared" si="10"/>
        <v>0</v>
      </c>
      <c r="O44">
        <f t="shared" si="10"/>
        <v>0</v>
      </c>
      <c r="P44">
        <f t="shared" si="10"/>
        <v>0</v>
      </c>
      <c r="Q44">
        <f t="shared" si="10"/>
        <v>0</v>
      </c>
      <c r="R44">
        <f t="shared" si="10"/>
        <v>0</v>
      </c>
      <c r="S44">
        <f t="shared" si="10"/>
        <v>0</v>
      </c>
      <c r="T44">
        <f t="shared" si="10"/>
        <v>0</v>
      </c>
      <c r="U44">
        <f t="shared" si="10"/>
        <v>0</v>
      </c>
      <c r="V44">
        <f t="shared" si="10"/>
        <v>0</v>
      </c>
      <c r="W44">
        <f t="shared" si="11"/>
        <v>0</v>
      </c>
      <c r="X44">
        <f t="shared" si="11"/>
        <v>0</v>
      </c>
      <c r="Y44">
        <f t="shared" si="11"/>
        <v>0</v>
      </c>
      <c r="Z44">
        <f t="shared" si="11"/>
        <v>0</v>
      </c>
      <c r="AA44">
        <f t="shared" si="11"/>
        <v>0</v>
      </c>
      <c r="AB44">
        <f t="shared" si="11"/>
        <v>0</v>
      </c>
      <c r="AC44">
        <f t="shared" si="11"/>
        <v>0</v>
      </c>
      <c r="AD44">
        <f t="shared" si="11"/>
        <v>0</v>
      </c>
      <c r="AE44">
        <f t="shared" si="11"/>
        <v>0</v>
      </c>
      <c r="AF44">
        <f t="shared" si="11"/>
        <v>0</v>
      </c>
      <c r="AG44">
        <f t="shared" si="12"/>
        <v>0</v>
      </c>
      <c r="AH44">
        <f t="shared" si="12"/>
        <v>0</v>
      </c>
      <c r="AI44">
        <f t="shared" si="12"/>
        <v>0</v>
      </c>
      <c r="AJ44">
        <f t="shared" si="12"/>
        <v>0</v>
      </c>
      <c r="AK44">
        <f t="shared" si="12"/>
        <v>0</v>
      </c>
      <c r="AL44">
        <f t="shared" si="12"/>
        <v>0</v>
      </c>
    </row>
    <row r="45" spans="1:38" x14ac:dyDescent="0.2">
      <c r="A45">
        <v>7</v>
      </c>
      <c r="B45" s="3">
        <v>31</v>
      </c>
    </row>
    <row r="46" spans="1:38" x14ac:dyDescent="0.2">
      <c r="B46" s="4"/>
    </row>
    <row r="47" spans="1:38" x14ac:dyDescent="0.2">
      <c r="B47" t="s">
        <v>5</v>
      </c>
      <c r="C47">
        <f>IF(C37&lt;$E$27,SQRT($G$27/(PI()/40000*$E$27)*SUM(C39:C45)),"0")</f>
        <v>48.81935903715793</v>
      </c>
      <c r="D47">
        <f t="shared" ref="D47:AL47" si="13">IF(D37&lt;$E$27,SQRT($G$27/(PI()/40000*$E$27)*SUM(D39:D45)),"0")</f>
        <v>48.177288681347953</v>
      </c>
      <c r="E47">
        <f t="shared" si="13"/>
        <v>44.709152886051449</v>
      </c>
      <c r="F47">
        <f t="shared" si="13"/>
        <v>43.210896893535107</v>
      </c>
      <c r="G47">
        <f t="shared" si="13"/>
        <v>41.035231734523698</v>
      </c>
      <c r="H47">
        <f t="shared" si="13"/>
        <v>39.222613989379148</v>
      </c>
      <c r="I47">
        <f t="shared" si="13"/>
        <v>37.722784737045203</v>
      </c>
      <c r="J47">
        <f t="shared" si="13"/>
        <v>36.481461573397148</v>
      </c>
      <c r="K47">
        <f t="shared" si="13"/>
        <v>35.443058421704627</v>
      </c>
      <c r="L47">
        <f t="shared" si="13"/>
        <v>34.553359581688163</v>
      </c>
      <c r="M47">
        <f t="shared" si="13"/>
        <v>33.761753321464809</v>
      </c>
      <c r="N47">
        <f t="shared" si="13"/>
        <v>33.022806630848656</v>
      </c>
      <c r="O47">
        <f t="shared" si="13"/>
        <v>32.297148369667497</v>
      </c>
      <c r="P47">
        <f t="shared" si="13"/>
        <v>31.551760084656301</v>
      </c>
      <c r="Q47">
        <f t="shared" si="13"/>
        <v>30.759834198750688</v>
      </c>
      <c r="R47">
        <f t="shared" si="13"/>
        <v>29.900362677354298</v>
      </c>
      <c r="S47">
        <f t="shared" si="13"/>
        <v>28.957591169588337</v>
      </c>
      <c r="T47">
        <f t="shared" si="13"/>
        <v>27.920435628814012</v>
      </c>
      <c r="U47">
        <f t="shared" si="13"/>
        <v>26.781923355018446</v>
      </c>
      <c r="V47">
        <f t="shared" si="13"/>
        <v>25.538693477387348</v>
      </c>
      <c r="W47">
        <f t="shared" si="13"/>
        <v>24.190573714763005</v>
      </c>
      <c r="X47">
        <f t="shared" si="13"/>
        <v>22.740239402660976</v>
      </c>
      <c r="Y47">
        <f t="shared" si="13"/>
        <v>21.192955395612735</v>
      </c>
      <c r="Z47">
        <f t="shared" si="13"/>
        <v>19.556399973353063</v>
      </c>
      <c r="AA47">
        <f t="shared" si="13"/>
        <v>17.840571295888203</v>
      </c>
      <c r="AB47">
        <f t="shared" si="13"/>
        <v>16.057780924944559</v>
      </c>
      <c r="AC47">
        <f t="shared" si="13"/>
        <v>14.222745908841334</v>
      </c>
      <c r="AD47">
        <f t="shared" si="13"/>
        <v>12.352802533889877</v>
      </c>
      <c r="AE47">
        <f t="shared" si="13"/>
        <v>10.468284871796255</v>
      </c>
      <c r="AF47">
        <f t="shared" si="13"/>
        <v>8.5931482958310443</v>
      </c>
      <c r="AG47">
        <f t="shared" si="13"/>
        <v>6.7559928729741534</v>
      </c>
      <c r="AH47">
        <f t="shared" si="13"/>
        <v>4.9918092010406676</v>
      </c>
      <c r="AI47">
        <f t="shared" si="13"/>
        <v>3.3452011732182778</v>
      </c>
      <c r="AJ47">
        <f t="shared" si="13"/>
        <v>1.8771965332582503</v>
      </c>
      <c r="AK47">
        <f t="shared" si="13"/>
        <v>0.68368249345313636</v>
      </c>
      <c r="AL47" t="str">
        <f t="shared" si="13"/>
        <v>0</v>
      </c>
    </row>
    <row r="48" spans="1:38" x14ac:dyDescent="0.2">
      <c r="B48" t="s">
        <v>1</v>
      </c>
      <c r="D48">
        <f>IF(D47="",0,(D49^2*PI()+C49^2*PI())*(D37-C37)/20000)</f>
        <v>3.6948121670721402E-2</v>
      </c>
      <c r="E48">
        <f>IF(E47="",0,(E49^2*PI()+D49^2*PI())*(E37-D37)/20000)</f>
        <v>0.20357329526893492</v>
      </c>
      <c r="F48">
        <f t="shared" ref="F48:AL48" si="14">IF(F47="",0,(F49^2*PI()+E49^2*PI())*(F37-E37)/20000)</f>
        <v>9.1092598673634562E-2</v>
      </c>
      <c r="G48">
        <f t="shared" si="14"/>
        <v>0.13945026560529958</v>
      </c>
      <c r="H48">
        <f t="shared" si="14"/>
        <v>0.12653957006716085</v>
      </c>
      <c r="I48">
        <f t="shared" si="14"/>
        <v>0.11629476749770898</v>
      </c>
      <c r="J48">
        <f t="shared" si="14"/>
        <v>0.10814561714785269</v>
      </c>
      <c r="K48">
        <f t="shared" si="14"/>
        <v>0.10159547115518414</v>
      </c>
      <c r="L48">
        <f t="shared" si="14"/>
        <v>9.6216971063973866E-2</v>
      </c>
      <c r="M48">
        <f t="shared" si="14"/>
        <v>9.164774434516626E-2</v>
      </c>
      <c r="N48">
        <f t="shared" si="14"/>
        <v>8.7586100916374823E-2</v>
      </c>
      <c r="O48">
        <f t="shared" si="14"/>
        <v>8.3786729661877377E-2</v>
      </c>
      <c r="P48">
        <f t="shared" si="14"/>
        <v>8.0056394952611409E-2</v>
      </c>
      <c r="Q48">
        <f t="shared" si="14"/>
        <v>7.6249633166169756E-2</v>
      </c>
      <c r="R48">
        <f t="shared" si="14"/>
        <v>7.2264449206795603E-2</v>
      </c>
      <c r="S48">
        <f t="shared" si="14"/>
        <v>6.8038013025377819E-2</v>
      </c>
      <c r="T48">
        <f t="shared" si="14"/>
        <v>6.3542356139446435E-2</v>
      </c>
      <c r="U48">
        <f t="shared" si="14"/>
        <v>5.8780068153167997E-2</v>
      </c>
      <c r="V48">
        <f t="shared" si="14"/>
        <v>5.3779993277340774E-2</v>
      </c>
      <c r="W48">
        <f t="shared" si="14"/>
        <v>4.8592926849390088E-2</v>
      </c>
      <c r="X48">
        <f t="shared" si="14"/>
        <v>4.3287311853363757E-2</v>
      </c>
      <c r="Y48">
        <f t="shared" si="14"/>
        <v>3.7944935439927385E-2</v>
      </c>
      <c r="Z48">
        <f t="shared" si="14"/>
        <v>3.265662544635968E-2</v>
      </c>
      <c r="AA48">
        <f t="shared" si="14"/>
        <v>2.7517946916547794E-2</v>
      </c>
      <c r="AB48">
        <f t="shared" si="14"/>
        <v>2.2624898620982659E-2</v>
      </c>
      <c r="AC48">
        <f t="shared" si="14"/>
        <v>1.8069609576754322E-2</v>
      </c>
      <c r="AD48">
        <f t="shared" si="14"/>
        <v>1.3936035567547293E-2</v>
      </c>
      <c r="AE48">
        <f t="shared" si="14"/>
        <v>1.0295655663635861E-2</v>
      </c>
      <c r="AF48">
        <f t="shared" si="14"/>
        <v>7.2031687418794262E-3</v>
      </c>
      <c r="AG48">
        <f t="shared" si="14"/>
        <v>4.6921900057178504E-3</v>
      </c>
      <c r="AH48">
        <f t="shared" si="14"/>
        <v>2.7709475051667844E-3</v>
      </c>
      <c r="AI48">
        <f t="shared" si="14"/>
        <v>1.417978656812999E-3</v>
      </c>
      <c r="AJ48">
        <f t="shared" si="14"/>
        <v>5.7782676380972503E-4</v>
      </c>
      <c r="AK48">
        <f t="shared" si="14"/>
        <v>1.5673753587198275E-4</v>
      </c>
      <c r="AL48">
        <f t="shared" si="14"/>
        <v>1.8355609271919167E-5</v>
      </c>
    </row>
    <row r="49" spans="1:38" x14ac:dyDescent="0.2">
      <c r="B49" t="s">
        <v>7</v>
      </c>
      <c r="C49">
        <f>IF(C47&gt;0,C47/2,"")</f>
        <v>24.409679518578965</v>
      </c>
      <c r="D49">
        <f t="shared" ref="D49:AK49" si="15">IF(D47&gt;0,D47/2,"")</f>
        <v>24.088644340673977</v>
      </c>
      <c r="E49">
        <f t="shared" si="15"/>
        <v>22.354576443025724</v>
      </c>
      <c r="F49">
        <f t="shared" si="15"/>
        <v>21.605448446767554</v>
      </c>
      <c r="G49">
        <f t="shared" si="15"/>
        <v>20.517615867261849</v>
      </c>
      <c r="H49">
        <f t="shared" si="15"/>
        <v>19.611306994689574</v>
      </c>
      <c r="I49">
        <f t="shared" si="15"/>
        <v>18.861392368522601</v>
      </c>
      <c r="J49">
        <f t="shared" si="15"/>
        <v>18.240730786698574</v>
      </c>
      <c r="K49">
        <f t="shared" si="15"/>
        <v>17.721529210852314</v>
      </c>
      <c r="L49">
        <f t="shared" si="15"/>
        <v>17.276679790844081</v>
      </c>
      <c r="M49">
        <f t="shared" si="15"/>
        <v>16.880876660732405</v>
      </c>
      <c r="N49">
        <f t="shared" si="15"/>
        <v>16.511403315424328</v>
      </c>
      <c r="O49">
        <f t="shared" si="15"/>
        <v>16.148574184833748</v>
      </c>
      <c r="P49">
        <f t="shared" si="15"/>
        <v>15.775880042328151</v>
      </c>
      <c r="Q49">
        <f t="shared" si="15"/>
        <v>15.379917099375344</v>
      </c>
      <c r="R49">
        <f t="shared" si="15"/>
        <v>14.950181338677149</v>
      </c>
      <c r="S49">
        <f t="shared" si="15"/>
        <v>14.478795584794169</v>
      </c>
      <c r="T49">
        <f t="shared" si="15"/>
        <v>13.960217814407006</v>
      </c>
      <c r="U49">
        <f t="shared" si="15"/>
        <v>13.390961677509223</v>
      </c>
      <c r="V49">
        <f t="shared" si="15"/>
        <v>12.769346738693674</v>
      </c>
      <c r="W49">
        <f t="shared" si="15"/>
        <v>12.095286857381502</v>
      </c>
      <c r="X49">
        <f t="shared" si="15"/>
        <v>11.370119701330488</v>
      </c>
      <c r="Y49">
        <f t="shared" si="15"/>
        <v>10.596477697806368</v>
      </c>
      <c r="Z49">
        <f t="shared" si="15"/>
        <v>9.7781999866765315</v>
      </c>
      <c r="AA49">
        <f t="shared" si="15"/>
        <v>8.9202856479441017</v>
      </c>
      <c r="AB49">
        <f t="shared" si="15"/>
        <v>8.0288904624722797</v>
      </c>
      <c r="AC49">
        <f t="shared" si="15"/>
        <v>7.1113729544206672</v>
      </c>
      <c r="AD49">
        <f t="shared" si="15"/>
        <v>6.1764012669449384</v>
      </c>
      <c r="AE49">
        <f t="shared" si="15"/>
        <v>5.2341424358981277</v>
      </c>
      <c r="AF49">
        <f t="shared" si="15"/>
        <v>4.2965741479155222</v>
      </c>
      <c r="AG49">
        <f t="shared" si="15"/>
        <v>3.3779964364870767</v>
      </c>
      <c r="AH49">
        <f t="shared" si="15"/>
        <v>2.4959046005203338</v>
      </c>
      <c r="AI49">
        <f t="shared" si="15"/>
        <v>1.6726005866091389</v>
      </c>
      <c r="AJ49">
        <f t="shared" si="15"/>
        <v>0.93859826662912516</v>
      </c>
      <c r="AK49">
        <f t="shared" si="15"/>
        <v>0.34184124672656818</v>
      </c>
      <c r="AL49">
        <f>IF(AL47&gt;0,AL47/2,"")</f>
        <v>0</v>
      </c>
    </row>
    <row r="50" spans="1:38" x14ac:dyDescent="0.2">
      <c r="C50">
        <f>IF(C47&gt;0,-C47/2,"")</f>
        <v>-24.409679518578965</v>
      </c>
      <c r="D50">
        <f t="shared" ref="D50:AL50" si="16">IF(D47&gt;0,-D47/2,"")</f>
        <v>-24.088644340673977</v>
      </c>
      <c r="E50">
        <f t="shared" si="16"/>
        <v>-22.354576443025724</v>
      </c>
      <c r="F50">
        <f t="shared" si="16"/>
        <v>-21.605448446767554</v>
      </c>
      <c r="G50">
        <f t="shared" si="16"/>
        <v>-20.517615867261849</v>
      </c>
      <c r="H50">
        <f t="shared" si="16"/>
        <v>-19.611306994689574</v>
      </c>
      <c r="I50">
        <f t="shared" si="16"/>
        <v>-18.861392368522601</v>
      </c>
      <c r="J50">
        <f t="shared" si="16"/>
        <v>-18.240730786698574</v>
      </c>
      <c r="K50">
        <f t="shared" si="16"/>
        <v>-17.721529210852314</v>
      </c>
      <c r="L50">
        <f t="shared" si="16"/>
        <v>-17.276679790844081</v>
      </c>
      <c r="M50">
        <f t="shared" si="16"/>
        <v>-16.880876660732405</v>
      </c>
      <c r="N50">
        <f t="shared" si="16"/>
        <v>-16.511403315424328</v>
      </c>
      <c r="O50">
        <f t="shared" si="16"/>
        <v>-16.148574184833748</v>
      </c>
      <c r="P50">
        <f t="shared" si="16"/>
        <v>-15.775880042328151</v>
      </c>
      <c r="Q50">
        <f t="shared" si="16"/>
        <v>-15.379917099375344</v>
      </c>
      <c r="R50">
        <f t="shared" si="16"/>
        <v>-14.950181338677149</v>
      </c>
      <c r="S50">
        <f t="shared" si="16"/>
        <v>-14.478795584794169</v>
      </c>
      <c r="T50">
        <f t="shared" si="16"/>
        <v>-13.960217814407006</v>
      </c>
      <c r="U50">
        <f t="shared" si="16"/>
        <v>-13.390961677509223</v>
      </c>
      <c r="V50">
        <f t="shared" si="16"/>
        <v>-12.769346738693674</v>
      </c>
      <c r="W50">
        <f t="shared" si="16"/>
        <v>-12.095286857381502</v>
      </c>
      <c r="X50">
        <f t="shared" si="16"/>
        <v>-11.370119701330488</v>
      </c>
      <c r="Y50">
        <f t="shared" si="16"/>
        <v>-10.596477697806368</v>
      </c>
      <c r="Z50">
        <f t="shared" si="16"/>
        <v>-9.7781999866765315</v>
      </c>
      <c r="AA50">
        <f t="shared" si="16"/>
        <v>-8.9202856479441017</v>
      </c>
      <c r="AB50">
        <f t="shared" si="16"/>
        <v>-8.0288904624722797</v>
      </c>
      <c r="AC50">
        <f t="shared" si="16"/>
        <v>-7.1113729544206672</v>
      </c>
      <c r="AD50">
        <f t="shared" si="16"/>
        <v>-6.1764012669449384</v>
      </c>
      <c r="AE50">
        <f t="shared" si="16"/>
        <v>-5.2341424358981277</v>
      </c>
      <c r="AF50">
        <f t="shared" si="16"/>
        <v>-4.2965741479155222</v>
      </c>
      <c r="AG50">
        <f t="shared" si="16"/>
        <v>-3.3779964364870767</v>
      </c>
      <c r="AH50">
        <f t="shared" si="16"/>
        <v>-2.4959046005203338</v>
      </c>
      <c r="AI50">
        <f t="shared" si="16"/>
        <v>-1.6726005866091389</v>
      </c>
      <c r="AJ50">
        <f t="shared" si="16"/>
        <v>-0.93859826662912516</v>
      </c>
      <c r="AK50">
        <f t="shared" si="16"/>
        <v>-0.34184124672656818</v>
      </c>
      <c r="AL50">
        <f t="shared" si="16"/>
        <v>0</v>
      </c>
    </row>
    <row r="54" spans="1:38" x14ac:dyDescent="0.2">
      <c r="A54" s="4" t="s">
        <v>24</v>
      </c>
    </row>
    <row r="56" spans="1:38" x14ac:dyDescent="0.2">
      <c r="D56" t="s">
        <v>0</v>
      </c>
      <c r="E56">
        <f>E2</f>
        <v>34</v>
      </c>
      <c r="F56" s="4" t="s">
        <v>1</v>
      </c>
      <c r="G56" s="4">
        <f>G27+((G61*(G57+G58*((E3*E2)^G6-1)/G6)+1)^(1/G61))</f>
        <v>3.4976846868734528</v>
      </c>
    </row>
    <row r="57" spans="1:38" ht="15.75" x14ac:dyDescent="0.2">
      <c r="D57" t="s">
        <v>3</v>
      </c>
      <c r="E57">
        <f>E3</f>
        <v>62</v>
      </c>
      <c r="F57" s="10" t="s">
        <v>26</v>
      </c>
      <c r="G57" s="11">
        <v>-4.9560452000000002</v>
      </c>
    </row>
    <row r="58" spans="1:38" ht="15.75" x14ac:dyDescent="0.2">
      <c r="F58" s="10" t="s">
        <v>27</v>
      </c>
      <c r="G58" s="11">
        <v>0.1991522</v>
      </c>
      <c r="I58" s="4" t="s">
        <v>22</v>
      </c>
      <c r="J58" s="4"/>
      <c r="K58" s="4">
        <f>SUM(D77:AL77)</f>
        <v>3.5026549490387633</v>
      </c>
    </row>
    <row r="59" spans="1:38" x14ac:dyDescent="0.2">
      <c r="F59" t="s">
        <v>17</v>
      </c>
      <c r="G59">
        <v>0</v>
      </c>
    </row>
    <row r="60" spans="1:38" x14ac:dyDescent="0.2">
      <c r="F60" s="10" t="s">
        <v>28</v>
      </c>
      <c r="G60">
        <v>0.28000000000000003</v>
      </c>
    </row>
    <row r="61" spans="1:38" x14ac:dyDescent="0.2">
      <c r="F61" s="10" t="s">
        <v>25</v>
      </c>
      <c r="G61" s="9">
        <v>0.12</v>
      </c>
    </row>
    <row r="62" spans="1:38" x14ac:dyDescent="0.2">
      <c r="F62" t="s">
        <v>13</v>
      </c>
      <c r="G62">
        <v>0</v>
      </c>
    </row>
    <row r="66" spans="1:38" x14ac:dyDescent="0.2">
      <c r="B66" t="s">
        <v>4</v>
      </c>
      <c r="C66">
        <v>0</v>
      </c>
      <c r="D66">
        <v>0.2</v>
      </c>
      <c r="E66">
        <v>1.4</v>
      </c>
      <c r="F66">
        <v>2</v>
      </c>
      <c r="G66">
        <v>3</v>
      </c>
      <c r="H66">
        <v>4</v>
      </c>
      <c r="I66">
        <v>5</v>
      </c>
      <c r="J66">
        <v>6</v>
      </c>
      <c r="K66">
        <v>7</v>
      </c>
      <c r="L66">
        <v>8</v>
      </c>
      <c r="M66">
        <v>9</v>
      </c>
      <c r="N66">
        <v>10</v>
      </c>
      <c r="O66">
        <v>11</v>
      </c>
      <c r="P66">
        <v>12</v>
      </c>
      <c r="Q66">
        <v>13</v>
      </c>
      <c r="R66">
        <v>14</v>
      </c>
      <c r="S66">
        <v>15</v>
      </c>
      <c r="T66">
        <v>16</v>
      </c>
      <c r="U66">
        <v>17</v>
      </c>
      <c r="V66">
        <v>18</v>
      </c>
      <c r="W66">
        <v>19</v>
      </c>
      <c r="X66">
        <v>20</v>
      </c>
      <c r="Y66">
        <v>21</v>
      </c>
      <c r="Z66">
        <v>22</v>
      </c>
      <c r="AA66">
        <v>23</v>
      </c>
      <c r="AB66">
        <v>24</v>
      </c>
      <c r="AC66">
        <v>25</v>
      </c>
      <c r="AD66">
        <v>26</v>
      </c>
      <c r="AE66">
        <v>27</v>
      </c>
      <c r="AF66">
        <v>28</v>
      </c>
      <c r="AG66">
        <v>29</v>
      </c>
      <c r="AH66">
        <v>30</v>
      </c>
      <c r="AI66">
        <v>31</v>
      </c>
      <c r="AJ66">
        <v>32</v>
      </c>
      <c r="AK66">
        <v>33</v>
      </c>
      <c r="AL66">
        <v>34</v>
      </c>
    </row>
    <row r="67" spans="1:38" x14ac:dyDescent="0.2">
      <c r="B67" s="3" t="s">
        <v>6</v>
      </c>
      <c r="C67" s="3"/>
    </row>
    <row r="68" spans="1:38" x14ac:dyDescent="0.2">
      <c r="A68">
        <v>1</v>
      </c>
      <c r="B68" s="9"/>
      <c r="C68">
        <f t="shared" ref="C68:E69" si="17">(($E$2-C$10)/$E$2)^$A68*$B68*($A68+1)</f>
        <v>0</v>
      </c>
      <c r="D68">
        <f t="shared" si="17"/>
        <v>0</v>
      </c>
      <c r="E68">
        <f t="shared" si="17"/>
        <v>0</v>
      </c>
      <c r="F68">
        <f t="shared" ref="F68:AL69" si="18">(($E$2-F$10)/$E$2)^$A68*$B68*($A68+1)</f>
        <v>0</v>
      </c>
      <c r="G68">
        <f t="shared" si="18"/>
        <v>0</v>
      </c>
      <c r="H68">
        <f t="shared" si="18"/>
        <v>0</v>
      </c>
      <c r="I68">
        <f t="shared" si="18"/>
        <v>0</v>
      </c>
      <c r="J68">
        <f t="shared" si="18"/>
        <v>0</v>
      </c>
      <c r="K68">
        <f t="shared" si="18"/>
        <v>0</v>
      </c>
      <c r="L68">
        <f t="shared" si="18"/>
        <v>0</v>
      </c>
      <c r="M68">
        <f t="shared" si="18"/>
        <v>0</v>
      </c>
      <c r="N68">
        <f t="shared" si="18"/>
        <v>0</v>
      </c>
      <c r="O68">
        <f t="shared" si="18"/>
        <v>0</v>
      </c>
      <c r="P68">
        <f t="shared" si="18"/>
        <v>0</v>
      </c>
      <c r="Q68">
        <f t="shared" si="18"/>
        <v>0</v>
      </c>
      <c r="R68">
        <f t="shared" si="18"/>
        <v>0</v>
      </c>
      <c r="S68">
        <f t="shared" si="18"/>
        <v>0</v>
      </c>
      <c r="T68">
        <f t="shared" si="18"/>
        <v>0</v>
      </c>
      <c r="U68">
        <f t="shared" si="18"/>
        <v>0</v>
      </c>
      <c r="V68">
        <f t="shared" si="18"/>
        <v>0</v>
      </c>
      <c r="W68">
        <f t="shared" si="18"/>
        <v>0</v>
      </c>
      <c r="X68">
        <f t="shared" si="18"/>
        <v>0</v>
      </c>
      <c r="Y68">
        <f t="shared" si="18"/>
        <v>0</v>
      </c>
      <c r="Z68">
        <f t="shared" si="18"/>
        <v>0</v>
      </c>
      <c r="AA68">
        <f t="shared" si="18"/>
        <v>0</v>
      </c>
      <c r="AB68">
        <f t="shared" si="18"/>
        <v>0</v>
      </c>
      <c r="AC68">
        <f t="shared" si="18"/>
        <v>0</v>
      </c>
      <c r="AD68">
        <f t="shared" si="18"/>
        <v>0</v>
      </c>
      <c r="AE68">
        <f t="shared" si="18"/>
        <v>0</v>
      </c>
      <c r="AF68">
        <f t="shared" si="18"/>
        <v>0</v>
      </c>
      <c r="AG68">
        <f t="shared" si="18"/>
        <v>0</v>
      </c>
      <c r="AH68">
        <f t="shared" si="18"/>
        <v>0</v>
      </c>
      <c r="AI68">
        <f t="shared" si="18"/>
        <v>0</v>
      </c>
      <c r="AJ68">
        <f t="shared" si="18"/>
        <v>0</v>
      </c>
      <c r="AK68">
        <f t="shared" si="18"/>
        <v>0</v>
      </c>
      <c r="AL68">
        <f t="shared" si="18"/>
        <v>0</v>
      </c>
    </row>
    <row r="69" spans="1:38" x14ac:dyDescent="0.2">
      <c r="A69">
        <v>2</v>
      </c>
      <c r="B69" s="9"/>
      <c r="C69">
        <f t="shared" si="17"/>
        <v>0</v>
      </c>
      <c r="D69">
        <f t="shared" si="17"/>
        <v>0</v>
      </c>
      <c r="E69">
        <f t="shared" si="17"/>
        <v>0</v>
      </c>
      <c r="F69">
        <f t="shared" si="18"/>
        <v>0</v>
      </c>
      <c r="G69">
        <f t="shared" si="18"/>
        <v>0</v>
      </c>
      <c r="H69">
        <f t="shared" si="18"/>
        <v>0</v>
      </c>
      <c r="I69">
        <f t="shared" si="18"/>
        <v>0</v>
      </c>
      <c r="J69">
        <f t="shared" si="18"/>
        <v>0</v>
      </c>
      <c r="K69">
        <f t="shared" si="18"/>
        <v>0</v>
      </c>
      <c r="L69">
        <f t="shared" si="18"/>
        <v>0</v>
      </c>
      <c r="M69">
        <f t="shared" si="18"/>
        <v>0</v>
      </c>
      <c r="N69">
        <f t="shared" si="18"/>
        <v>0</v>
      </c>
      <c r="O69">
        <f t="shared" si="18"/>
        <v>0</v>
      </c>
      <c r="P69">
        <f t="shared" si="18"/>
        <v>0</v>
      </c>
      <c r="Q69">
        <f t="shared" si="18"/>
        <v>0</v>
      </c>
      <c r="R69">
        <f t="shared" si="18"/>
        <v>0</v>
      </c>
      <c r="S69">
        <f t="shared" si="18"/>
        <v>0</v>
      </c>
      <c r="T69">
        <f t="shared" si="18"/>
        <v>0</v>
      </c>
      <c r="U69">
        <f t="shared" si="18"/>
        <v>0</v>
      </c>
      <c r="V69">
        <f t="shared" si="18"/>
        <v>0</v>
      </c>
      <c r="W69">
        <f t="shared" si="18"/>
        <v>0</v>
      </c>
      <c r="X69">
        <f t="shared" si="18"/>
        <v>0</v>
      </c>
      <c r="Y69">
        <f t="shared" si="18"/>
        <v>0</v>
      </c>
      <c r="Z69">
        <f t="shared" si="18"/>
        <v>0</v>
      </c>
      <c r="AA69">
        <f t="shared" si="18"/>
        <v>0</v>
      </c>
      <c r="AB69">
        <f t="shared" si="18"/>
        <v>0</v>
      </c>
      <c r="AC69">
        <f t="shared" si="18"/>
        <v>0</v>
      </c>
      <c r="AD69">
        <f t="shared" si="18"/>
        <v>0</v>
      </c>
      <c r="AE69">
        <f t="shared" si="18"/>
        <v>0</v>
      </c>
      <c r="AF69">
        <f t="shared" si="18"/>
        <v>0</v>
      </c>
      <c r="AG69">
        <f t="shared" si="18"/>
        <v>0</v>
      </c>
      <c r="AH69">
        <f t="shared" si="18"/>
        <v>0</v>
      </c>
      <c r="AI69">
        <f t="shared" si="18"/>
        <v>0</v>
      </c>
      <c r="AJ69">
        <f t="shared" si="18"/>
        <v>0</v>
      </c>
      <c r="AK69">
        <f t="shared" si="18"/>
        <v>0</v>
      </c>
      <c r="AL69">
        <f t="shared" si="18"/>
        <v>0</v>
      </c>
    </row>
    <row r="70" spans="1:38" ht="16.5" thickBot="1" x14ac:dyDescent="0.3">
      <c r="A70">
        <v>3</v>
      </c>
      <c r="B70" s="12">
        <v>6.0013350000000001</v>
      </c>
      <c r="C70">
        <f>(($E$2-C$10)/$E$2)^$A70*$B70*($A70+1)</f>
        <v>24.00534</v>
      </c>
      <c r="D70">
        <f t="shared" ref="C70:R73" si="19">(($E$2-D$10)/$E$2)^$A70*$B70*($A70+1)</f>
        <v>23.584203370661506</v>
      </c>
      <c r="E70">
        <f t="shared" si="19"/>
        <v>21.160401829631592</v>
      </c>
      <c r="F70">
        <f t="shared" si="19"/>
        <v>20.013407824140035</v>
      </c>
      <c r="G70">
        <f t="shared" si="19"/>
        <v>18.195173110624872</v>
      </c>
      <c r="H70">
        <f t="shared" si="19"/>
        <v>16.490539894158353</v>
      </c>
      <c r="I70">
        <f t="shared" si="19"/>
        <v>14.895843610319561</v>
      </c>
      <c r="J70">
        <f t="shared" si="19"/>
        <v>13.407419694687562</v>
      </c>
      <c r="K70">
        <f>(($E$2-K$10)/$E$2)^$A70*$B70*($A70+1)</f>
        <v>12.02160358284144</v>
      </c>
      <c r="L70">
        <f t="shared" si="19"/>
        <v>10.734730710360267</v>
      </c>
      <c r="M70">
        <f t="shared" si="19"/>
        <v>9.5431365128231249</v>
      </c>
      <c r="N70">
        <f t="shared" si="19"/>
        <v>8.4431564258090805</v>
      </c>
      <c r="O70">
        <f t="shared" si="19"/>
        <v>7.431125884897213</v>
      </c>
      <c r="P70">
        <f t="shared" si="19"/>
        <v>6.5033803256665994</v>
      </c>
      <c r="Q70">
        <f t="shared" si="19"/>
        <v>5.6562551836963166</v>
      </c>
      <c r="R70">
        <f t="shared" si="19"/>
        <v>4.8860858945654391</v>
      </c>
      <c r="S70">
        <f t="shared" ref="S70:AH73" si="20">(($E$2-S$10)/$E$2)^$A70*$B70*($A70+1)</f>
        <v>4.1892078938530437</v>
      </c>
      <c r="T70">
        <f t="shared" si="20"/>
        <v>3.5619566171382049</v>
      </c>
      <c r="U70">
        <f>(($E$2-U$10)/$E$2)^$A70*$B70*($A70+1)</f>
        <v>3.0006675</v>
      </c>
      <c r="V70">
        <f t="shared" si="20"/>
        <v>2.5016759780175044</v>
      </c>
      <c r="W70">
        <f t="shared" si="20"/>
        <v>2.0613174867697941</v>
      </c>
      <c r="X70">
        <f t="shared" si="20"/>
        <v>1.6759274618359452</v>
      </c>
      <c r="Y70">
        <f t="shared" si="20"/>
        <v>1.3418413387950334</v>
      </c>
      <c r="Z70">
        <f t="shared" si="20"/>
        <v>1.0553945532261351</v>
      </c>
      <c r="AA70">
        <f t="shared" si="20"/>
        <v>0.81292254070832493</v>
      </c>
      <c r="AB70">
        <f t="shared" si="20"/>
        <v>0.61076073682067988</v>
      </c>
      <c r="AC70">
        <f t="shared" si="20"/>
        <v>0.44524457714227561</v>
      </c>
      <c r="AD70">
        <f t="shared" si="20"/>
        <v>0.31270949725218805</v>
      </c>
      <c r="AE70">
        <f t="shared" si="20"/>
        <v>0.20949093272949315</v>
      </c>
      <c r="AF70">
        <f t="shared" si="20"/>
        <v>0.13192431915326688</v>
      </c>
      <c r="AG70">
        <f t="shared" si="20"/>
        <v>7.6345092102584985E-2</v>
      </c>
      <c r="AH70">
        <f t="shared" si="20"/>
        <v>3.9088687156523506E-2</v>
      </c>
      <c r="AI70">
        <f t="shared" ref="AG70:AL73" si="21">(($E$2-AI$10)/$E$2)^$A70*$B70*($A70+1)</f>
        <v>1.649053989415836E-2</v>
      </c>
      <c r="AJ70">
        <f t="shared" si="21"/>
        <v>4.8860858945654383E-3</v>
      </c>
      <c r="AK70">
        <f t="shared" si="21"/>
        <v>6.1076073682067979E-4</v>
      </c>
      <c r="AL70">
        <f t="shared" si="21"/>
        <v>0</v>
      </c>
    </row>
    <row r="71" spans="1:38" ht="16.5" thickBot="1" x14ac:dyDescent="0.25">
      <c r="A71">
        <v>4</v>
      </c>
      <c r="B71" s="13">
        <v>-9.7814250000000005</v>
      </c>
      <c r="C71">
        <f t="shared" si="19"/>
        <v>-48.907125000000001</v>
      </c>
      <c r="D71">
        <f t="shared" si="19"/>
        <v>-47.766483086034782</v>
      </c>
      <c r="E71">
        <f t="shared" si="19"/>
        <v>-41.335849348304173</v>
      </c>
      <c r="F71">
        <f t="shared" si="19"/>
        <v>-38.37570603800242</v>
      </c>
      <c r="G71">
        <f t="shared" si="19"/>
        <v>-33.798952499315284</v>
      </c>
      <c r="H71">
        <f t="shared" si="19"/>
        <v>-29.644319430143312</v>
      </c>
      <c r="I71">
        <f t="shared" si="19"/>
        <v>-25.885017149223696</v>
      </c>
      <c r="J71">
        <f t="shared" si="19"/>
        <v>-22.495134325498974</v>
      </c>
      <c r="K71">
        <f>(($E$2-K$10)/$E$2)^$A71*$B71*($A71+1)</f>
        <v>-19.449637978117028</v>
      </c>
      <c r="L71">
        <f t="shared" si="19"/>
        <v>-16.724373476431076</v>
      </c>
      <c r="M71">
        <f t="shared" si="19"/>
        <v>-14.296064539999678</v>
      </c>
      <c r="N71">
        <f t="shared" si="19"/>
        <v>-12.142313238586709</v>
      </c>
      <c r="O71">
        <f t="shared" si="19"/>
        <v>-10.241599992161408</v>
      </c>
      <c r="P71">
        <f t="shared" si="19"/>
        <v>-8.5732835708983384</v>
      </c>
      <c r="Q71">
        <f t="shared" si="19"/>
        <v>-7.1176010951774114</v>
      </c>
      <c r="R71">
        <f t="shared" si="19"/>
        <v>-5.8556680355838662</v>
      </c>
      <c r="S71">
        <f t="shared" si="20"/>
        <v>-4.7694782129082816</v>
      </c>
      <c r="T71">
        <f t="shared" si="20"/>
        <v>-3.8419037981465749</v>
      </c>
      <c r="U71">
        <f t="shared" si="20"/>
        <v>-3.0566953125</v>
      </c>
      <c r="V71">
        <f t="shared" si="20"/>
        <v>-2.3984816273751512</v>
      </c>
      <c r="W71">
        <f t="shared" si="20"/>
        <v>-1.852769964383957</v>
      </c>
      <c r="X71">
        <f t="shared" si="20"/>
        <v>-1.4059458953436859</v>
      </c>
      <c r="Y71">
        <f>(($E$2-Y$10)/$E$2)^$A71*$B71*($A71+1)</f>
        <v>-1.0452733422769422</v>
      </c>
      <c r="Z71">
        <f t="shared" si="20"/>
        <v>-0.75889457741166932</v>
      </c>
      <c r="AA71">
        <f t="shared" si="20"/>
        <v>-0.53583022318114615</v>
      </c>
      <c r="AB71">
        <f t="shared" si="20"/>
        <v>-0.36597925222399164</v>
      </c>
      <c r="AC71">
        <f t="shared" si="20"/>
        <v>-0.24011898738416093</v>
      </c>
      <c r="AD71">
        <f t="shared" si="20"/>
        <v>-0.14990510171094695</v>
      </c>
      <c r="AE71">
        <f t="shared" si="20"/>
        <v>-8.7871618458980366E-2</v>
      </c>
      <c r="AF71">
        <f t="shared" si="20"/>
        <v>-4.7430911088229333E-2</v>
      </c>
      <c r="AG71">
        <f t="shared" si="21"/>
        <v>-2.2873703263999477E-2</v>
      </c>
      <c r="AH71">
        <f t="shared" si="21"/>
        <v>-9.3690688569341846E-3</v>
      </c>
      <c r="AI71">
        <f t="shared" si="21"/>
        <v>-2.9644319430143333E-3</v>
      </c>
      <c r="AJ71">
        <f t="shared" si="21"/>
        <v>-5.8556680355838654E-4</v>
      </c>
      <c r="AK71">
        <f t="shared" si="21"/>
        <v>-3.6597925222399158E-5</v>
      </c>
      <c r="AL71">
        <f t="shared" si="21"/>
        <v>0</v>
      </c>
    </row>
    <row r="72" spans="1:38" ht="15.75" x14ac:dyDescent="0.25">
      <c r="A72">
        <v>5</v>
      </c>
      <c r="B72" s="12">
        <v>4.7800890000000003</v>
      </c>
      <c r="C72">
        <f t="shared" si="19"/>
        <v>28.680534000000002</v>
      </c>
      <c r="D72">
        <f t="shared" si="19"/>
        <v>27.846854737230338</v>
      </c>
      <c r="E72">
        <f>(($E$2-E$10)/$E$2)^$A72*$B72*($A72+1)</f>
        <v>23.242382724209143</v>
      </c>
      <c r="F72">
        <f t="shared" si="19"/>
        <v>21.180808785380499</v>
      </c>
      <c r="G72">
        <f t="shared" si="19"/>
        <v>18.071787745320346</v>
      </c>
      <c r="H72">
        <f t="shared" si="19"/>
        <v>15.339066192053139</v>
      </c>
      <c r="I72">
        <f>(($E$2-I$10)/$E$2)^$A72*$B72*($A72+1)</f>
        <v>12.947402147574676</v>
      </c>
      <c r="J72">
        <f t="shared" si="19"/>
        <v>10.863826088131409</v>
      </c>
      <c r="K72">
        <f t="shared" si="19"/>
        <v>9.0575651957454593</v>
      </c>
      <c r="L72">
        <f t="shared" si="19"/>
        <v>7.4999676097395716</v>
      </c>
      <c r="M72">
        <f t="shared" si="19"/>
        <v>6.1644266782620996</v>
      </c>
      <c r="N72">
        <f t="shared" si="19"/>
        <v>5.0263052098119765</v>
      </c>
      <c r="O72">
        <f t="shared" si="19"/>
        <v>4.0628597247637011</v>
      </c>
      <c r="P72">
        <f t="shared" si="19"/>
        <v>3.2531647068923144</v>
      </c>
      <c r="Q72">
        <f t="shared" si="19"/>
        <v>2.5780368548983725</v>
      </c>
      <c r="R72">
        <f t="shared" si="19"/>
        <v>2.0199593339329245</v>
      </c>
      <c r="S72">
        <f t="shared" si="20"/>
        <v>1.5630060271224937</v>
      </c>
      <c r="T72">
        <f t="shared" si="20"/>
        <v>1.1927657870940527</v>
      </c>
      <c r="U72">
        <f t="shared" si="20"/>
        <v>0.89626668750000005</v>
      </c>
      <c r="V72">
        <f t="shared" si="20"/>
        <v>0.6619002745431406</v>
      </c>
      <c r="W72">
        <f t="shared" si="20"/>
        <v>0.47934581850166058</v>
      </c>
      <c r="X72">
        <f t="shared" si="20"/>
        <v>0.33949456525410654</v>
      </c>
      <c r="Y72">
        <f t="shared" si="20"/>
        <v>0.23437398780436161</v>
      </c>
      <c r="Z72">
        <f t="shared" si="20"/>
        <v>0.15707203780662427</v>
      </c>
      <c r="AA72">
        <f t="shared" si="20"/>
        <v>0.10166139709038483</v>
      </c>
      <c r="AB72">
        <f t="shared" si="20"/>
        <v>6.312372918540389E-2</v>
      </c>
      <c r="AC72">
        <f t="shared" si="20"/>
        <v>3.7273930846689146E-2</v>
      </c>
      <c r="AD72">
        <f t="shared" si="20"/>
        <v>2.0684383579473144E-2</v>
      </c>
      <c r="AE72">
        <f t="shared" si="20"/>
        <v>1.0609205164190829E-2</v>
      </c>
      <c r="AF72">
        <f t="shared" si="20"/>
        <v>4.9085011814570083E-3</v>
      </c>
      <c r="AG72">
        <f t="shared" si="21"/>
        <v>1.9726165370438716E-3</v>
      </c>
      <c r="AH72">
        <f t="shared" si="21"/>
        <v>6.4638698685853574E-4</v>
      </c>
      <c r="AI72">
        <f t="shared" si="21"/>
        <v>1.5339066192053151E-4</v>
      </c>
      <c r="AJ72">
        <f t="shared" si="21"/>
        <v>2.0199593339329242E-5</v>
      </c>
      <c r="AK72">
        <f t="shared" si="21"/>
        <v>6.3123729185403881E-7</v>
      </c>
      <c r="AL72">
        <f t="shared" si="21"/>
        <v>0</v>
      </c>
    </row>
    <row r="73" spans="1:38" x14ac:dyDescent="0.2">
      <c r="A73">
        <v>6</v>
      </c>
      <c r="B73" s="3"/>
      <c r="C73">
        <f t="shared" si="19"/>
        <v>0</v>
      </c>
      <c r="D73">
        <f t="shared" si="19"/>
        <v>0</v>
      </c>
      <c r="E73">
        <f t="shared" si="19"/>
        <v>0</v>
      </c>
      <c r="F73">
        <f t="shared" si="19"/>
        <v>0</v>
      </c>
      <c r="G73">
        <f t="shared" si="19"/>
        <v>0</v>
      </c>
      <c r="H73">
        <f t="shared" si="19"/>
        <v>0</v>
      </c>
      <c r="I73">
        <f t="shared" si="19"/>
        <v>0</v>
      </c>
      <c r="J73">
        <f t="shared" si="19"/>
        <v>0</v>
      </c>
      <c r="K73">
        <f t="shared" si="19"/>
        <v>0</v>
      </c>
      <c r="L73">
        <f t="shared" si="19"/>
        <v>0</v>
      </c>
      <c r="M73">
        <f t="shared" si="19"/>
        <v>0</v>
      </c>
      <c r="N73">
        <f t="shared" si="19"/>
        <v>0</v>
      </c>
      <c r="O73">
        <f t="shared" si="19"/>
        <v>0</v>
      </c>
      <c r="P73">
        <f t="shared" si="19"/>
        <v>0</v>
      </c>
      <c r="Q73">
        <f t="shared" si="19"/>
        <v>0</v>
      </c>
      <c r="R73">
        <f t="shared" si="19"/>
        <v>0</v>
      </c>
      <c r="S73">
        <f t="shared" si="20"/>
        <v>0</v>
      </c>
      <c r="T73">
        <f t="shared" si="20"/>
        <v>0</v>
      </c>
      <c r="U73">
        <f t="shared" si="20"/>
        <v>0</v>
      </c>
      <c r="V73">
        <f t="shared" si="20"/>
        <v>0</v>
      </c>
      <c r="W73">
        <f t="shared" si="20"/>
        <v>0</v>
      </c>
      <c r="X73">
        <f t="shared" si="20"/>
        <v>0</v>
      </c>
      <c r="Y73">
        <f t="shared" si="20"/>
        <v>0</v>
      </c>
      <c r="Z73">
        <f t="shared" si="20"/>
        <v>0</v>
      </c>
      <c r="AA73">
        <f t="shared" si="20"/>
        <v>0</v>
      </c>
      <c r="AB73">
        <f t="shared" si="20"/>
        <v>0</v>
      </c>
      <c r="AC73">
        <f t="shared" si="20"/>
        <v>0</v>
      </c>
      <c r="AD73">
        <f t="shared" si="20"/>
        <v>0</v>
      </c>
      <c r="AE73">
        <f t="shared" si="20"/>
        <v>0</v>
      </c>
      <c r="AF73">
        <f t="shared" si="20"/>
        <v>0</v>
      </c>
      <c r="AG73">
        <f t="shared" si="21"/>
        <v>0</v>
      </c>
      <c r="AH73">
        <f t="shared" si="21"/>
        <v>0</v>
      </c>
      <c r="AI73">
        <f t="shared" si="21"/>
        <v>0</v>
      </c>
      <c r="AJ73">
        <f t="shared" si="21"/>
        <v>0</v>
      </c>
      <c r="AK73">
        <f t="shared" si="21"/>
        <v>0</v>
      </c>
      <c r="AL73">
        <f t="shared" si="21"/>
        <v>0</v>
      </c>
    </row>
    <row r="74" spans="1:38" x14ac:dyDescent="0.2">
      <c r="A74">
        <v>7</v>
      </c>
      <c r="B74" s="3">
        <v>31</v>
      </c>
    </row>
    <row r="75" spans="1:38" x14ac:dyDescent="0.2">
      <c r="B75" s="4"/>
    </row>
    <row r="76" spans="1:38" x14ac:dyDescent="0.2">
      <c r="B76" t="s">
        <v>5</v>
      </c>
      <c r="C76">
        <f>IF(C66&lt;$E$56,SQRT($G$56/(PI()/40000*$E$27)*SUM(C68:C74)),"0")</f>
        <v>70.352567454025746</v>
      </c>
      <c r="D76">
        <f t="shared" ref="D76:AL76" si="22">IF(D66&lt;$E$56,SQRT($G$56/(PI()/40000*$E$27)*SUM(D68:D74)),"0")</f>
        <v>69.281572620499205</v>
      </c>
      <c r="E76">
        <f t="shared" si="22"/>
        <v>63.380874784417884</v>
      </c>
      <c r="F76">
        <f t="shared" si="22"/>
        <v>60.759719837130881</v>
      </c>
      <c r="G76">
        <f t="shared" si="22"/>
        <v>56.856384779143923</v>
      </c>
      <c r="H76">
        <f t="shared" si="22"/>
        <v>53.500782684972769</v>
      </c>
      <c r="I76">
        <f t="shared" si="22"/>
        <v>50.645122293167219</v>
      </c>
      <c r="J76">
        <f t="shared" si="22"/>
        <v>48.232640330274187</v>
      </c>
      <c r="K76">
        <f t="shared" si="22"/>
        <v>46.199493625907053</v>
      </c>
      <c r="L76">
        <f t="shared" si="22"/>
        <v>44.477576134071398</v>
      </c>
      <c r="M76">
        <f t="shared" si="22"/>
        <v>42.997792777505531</v>
      </c>
      <c r="N76">
        <f t="shared" si="22"/>
        <v>41.693242533859269</v>
      </c>
      <c r="O76">
        <f t="shared" si="22"/>
        <v>40.501859649160252</v>
      </c>
      <c r="P76">
        <f t="shared" si="22"/>
        <v>39.368266195753115</v>
      </c>
      <c r="Q76">
        <f t="shared" si="22"/>
        <v>38.244802770062478</v>
      </c>
      <c r="R76">
        <f t="shared" si="22"/>
        <v>37.091856441674864</v>
      </c>
      <c r="S76">
        <f t="shared" si="22"/>
        <v>35.877675450056493</v>
      </c>
      <c r="T76">
        <f t="shared" si="22"/>
        <v>34.577864691578334</v>
      </c>
      <c r="U76">
        <f t="shared" si="22"/>
        <v>33.174723673005566</v>
      </c>
      <c r="V76">
        <f t="shared" si="22"/>
        <v>31.656544270589773</v>
      </c>
      <c r="W76">
        <f t="shared" si="22"/>
        <v>30.016944433717072</v>
      </c>
      <c r="X76">
        <f t="shared" si="22"/>
        <v>28.25428228712784</v>
      </c>
      <c r="Y76">
        <f t="shared" si="22"/>
        <v>26.371173917716476</v>
      </c>
      <c r="Z76">
        <f t="shared" si="22"/>
        <v>24.374126093722268</v>
      </c>
      <c r="AA76">
        <f t="shared" si="22"/>
        <v>22.273290379625568</v>
      </c>
      <c r="AB76">
        <f t="shared" si="22"/>
        <v>20.082346221106249</v>
      </c>
      <c r="AC76">
        <f t="shared" si="22"/>
        <v>17.818527305688161</v>
      </c>
      <c r="AD76">
        <f t="shared" si="22"/>
        <v>15.502819270633955</v>
      </c>
      <c r="AE76">
        <f t="shared" si="22"/>
        <v>13.160382020773632</v>
      </c>
      <c r="AF76">
        <f t="shared" si="22"/>
        <v>10.821297214777683</v>
      </c>
      <c r="AG76">
        <f t="shared" si="22"/>
        <v>8.5218370794938831</v>
      </c>
      <c r="AH76">
        <f t="shared" si="22"/>
        <v>6.3066649665401071</v>
      </c>
      <c r="AI76">
        <f t="shared" si="22"/>
        <v>4.2329293360759825</v>
      </c>
      <c r="AJ76">
        <f t="shared" si="22"/>
        <v>2.378942385008624</v>
      </c>
      <c r="AK76">
        <f t="shared" si="22"/>
        <v>0.86768494093038373</v>
      </c>
      <c r="AL76" t="str">
        <f t="shared" si="22"/>
        <v>0</v>
      </c>
    </row>
    <row r="77" spans="1:38" x14ac:dyDescent="0.2">
      <c r="B77" t="s">
        <v>1</v>
      </c>
      <c r="D77">
        <f>IF(D76="",0,(D78^2*PI()+C78^2*PI())*(D66-C66)/20000)</f>
        <v>7.657176603143169E-2</v>
      </c>
      <c r="E77">
        <f>IF(E76="",0,(E78^2*PI()+D78^2*PI())*(E66-D66)/20000)</f>
        <v>0.41549471015094203</v>
      </c>
      <c r="F77">
        <f>IF(F76="",0,(F78^2*PI()+E78^2*PI())*(F66-E66)/20000)</f>
        <v>0.18163617855730746</v>
      </c>
      <c r="G77">
        <f>IF(G76="",0,(G78^2*PI()+F78^2*PI())*(G66-F66)/20000)</f>
        <v>0.27192023973308949</v>
      </c>
      <c r="H77">
        <f t="shared" ref="H77:AL77" si="23">IF(H76="",0,(H78^2*PI()+G78^2*PI())*(H66-G66)/20000)</f>
        <v>0.23934939278557057</v>
      </c>
      <c r="I77">
        <f t="shared" si="23"/>
        <v>0.21312808663680921</v>
      </c>
      <c r="J77">
        <f t="shared" si="23"/>
        <v>0.19208153035872219</v>
      </c>
      <c r="K77">
        <f t="shared" si="23"/>
        <v>0.17517445255942285</v>
      </c>
      <c r="L77">
        <f t="shared" si="23"/>
        <v>0.1615033089043659</v>
      </c>
      <c r="M77">
        <f t="shared" si="23"/>
        <v>0.15028848963748861</v>
      </c>
      <c r="N77">
        <f t="shared" si="23"/>
        <v>0.14086652710235498</v>
      </c>
      <c r="O77">
        <f t="shared" si="23"/>
        <v>0.132682303263298</v>
      </c>
      <c r="P77">
        <f t="shared" si="23"/>
        <v>0.1252812572265628</v>
      </c>
      <c r="Q77">
        <f t="shared" si="23"/>
        <v>0.11830159276144968</v>
      </c>
      <c r="R77">
        <f t="shared" si="23"/>
        <v>0.11146648582145653</v>
      </c>
      <c r="S77">
        <f t="shared" si="23"/>
        <v>0.10457629206542267</v>
      </c>
      <c r="T77">
        <f t="shared" si="23"/>
        <v>9.7500754378671242E-2</v>
      </c>
      <c r="U77">
        <f t="shared" si="23"/>
        <v>9.0171210394152088E-2</v>
      </c>
      <c r="V77">
        <f t="shared" si="23"/>
        <v>8.257280001358476E-2</v>
      </c>
      <c r="W77">
        <f t="shared" si="23"/>
        <v>7.4736672928601575E-2</v>
      </c>
      <c r="X77">
        <f t="shared" si="23"/>
        <v>6.6732196141890465E-2</v>
      </c>
      <c r="Y77">
        <f t="shared" si="23"/>
        <v>5.8659161488337941E-2</v>
      </c>
      <c r="Z77">
        <f t="shared" si="23"/>
        <v>5.0639993156171945E-2</v>
      </c>
      <c r="AA77">
        <f t="shared" si="23"/>
        <v>4.2811955208104914E-2</v>
      </c>
      <c r="AB77">
        <f t="shared" si="23"/>
        <v>3.5319359102476626E-2</v>
      </c>
      <c r="AC77">
        <f t="shared" si="23"/>
        <v>2.8305771214397191E-2</v>
      </c>
      <c r="AD77">
        <f t="shared" si="23"/>
        <v>2.1906220356889942E-2</v>
      </c>
      <c r="AE77">
        <f t="shared" si="23"/>
        <v>1.6239405302034403E-2</v>
      </c>
      <c r="AF77">
        <f t="shared" si="23"/>
        <v>1.1399902302109202E-2</v>
      </c>
      <c r="AG77">
        <f t="shared" si="23"/>
        <v>7.4503726107350357E-3</v>
      </c>
      <c r="AH77">
        <f t="shared" si="23"/>
        <v>4.413770004017578E-3</v>
      </c>
      <c r="AI77">
        <f t="shared" si="23"/>
        <v>2.265548301690434E-3</v>
      </c>
      <c r="AJ77">
        <f t="shared" si="23"/>
        <v>9.2586888825807207E-4</v>
      </c>
      <c r="AK77">
        <f t="shared" si="23"/>
        <v>2.5180823413875538E-4</v>
      </c>
      <c r="AL77">
        <f t="shared" si="23"/>
        <v>2.9565416807485508E-5</v>
      </c>
    </row>
    <row r="78" spans="1:38" x14ac:dyDescent="0.2">
      <c r="B78" t="s">
        <v>7</v>
      </c>
      <c r="C78">
        <f>IF(C76&gt;0,C76/2,0)</f>
        <v>35.176283727012873</v>
      </c>
      <c r="D78">
        <f t="shared" ref="D78:AL78" si="24">IF(D76&gt;0,D76/2,0)</f>
        <v>34.640786310249602</v>
      </c>
      <c r="E78">
        <f t="shared" si="24"/>
        <v>31.690437392208942</v>
      </c>
      <c r="F78">
        <f t="shared" si="24"/>
        <v>30.37985991856544</v>
      </c>
      <c r="G78">
        <f t="shared" si="24"/>
        <v>28.428192389571961</v>
      </c>
      <c r="H78">
        <f t="shared" si="24"/>
        <v>26.750391342486385</v>
      </c>
      <c r="I78">
        <f t="shared" si="24"/>
        <v>25.32256114658361</v>
      </c>
      <c r="J78">
        <f t="shared" si="24"/>
        <v>24.116320165137093</v>
      </c>
      <c r="K78">
        <f t="shared" si="24"/>
        <v>23.099746812953526</v>
      </c>
      <c r="L78">
        <f t="shared" si="24"/>
        <v>22.238788067035699</v>
      </c>
      <c r="M78">
        <f t="shared" si="24"/>
        <v>21.498896388752765</v>
      </c>
      <c r="N78">
        <f t="shared" si="24"/>
        <v>20.846621266929635</v>
      </c>
      <c r="O78">
        <f t="shared" si="24"/>
        <v>20.250929824580126</v>
      </c>
      <c r="P78">
        <f t="shared" si="24"/>
        <v>19.684133097876558</v>
      </c>
      <c r="Q78">
        <f t="shared" si="24"/>
        <v>19.122401385031239</v>
      </c>
      <c r="R78">
        <f t="shared" si="24"/>
        <v>18.545928220837432</v>
      </c>
      <c r="S78">
        <f t="shared" si="24"/>
        <v>17.938837725028247</v>
      </c>
      <c r="T78">
        <f t="shared" si="24"/>
        <v>17.288932345789167</v>
      </c>
      <c r="U78">
        <f t="shared" si="24"/>
        <v>16.587361836502783</v>
      </c>
      <c r="V78">
        <f t="shared" si="24"/>
        <v>15.828272135294887</v>
      </c>
      <c r="W78">
        <f t="shared" si="24"/>
        <v>15.008472216858536</v>
      </c>
      <c r="X78">
        <f t="shared" si="24"/>
        <v>14.12714114356392</v>
      </c>
      <c r="Y78">
        <f t="shared" si="24"/>
        <v>13.185586958858238</v>
      </c>
      <c r="Z78">
        <f t="shared" si="24"/>
        <v>12.187063046861134</v>
      </c>
      <c r="AA78">
        <f t="shared" si="24"/>
        <v>11.136645189812784</v>
      </c>
      <c r="AB78">
        <f t="shared" si="24"/>
        <v>10.041173110553125</v>
      </c>
      <c r="AC78">
        <f t="shared" si="24"/>
        <v>8.9092636528440803</v>
      </c>
      <c r="AD78">
        <f t="shared" si="24"/>
        <v>7.7514096353169775</v>
      </c>
      <c r="AE78">
        <f t="shared" si="24"/>
        <v>6.580191010386816</v>
      </c>
      <c r="AF78">
        <f t="shared" si="24"/>
        <v>5.4106486073888416</v>
      </c>
      <c r="AG78">
        <f t="shared" si="24"/>
        <v>4.2609185397469416</v>
      </c>
      <c r="AH78">
        <f t="shared" si="24"/>
        <v>3.1533324832700536</v>
      </c>
      <c r="AI78">
        <f t="shared" si="24"/>
        <v>2.1164646680379913</v>
      </c>
      <c r="AJ78">
        <f t="shared" si="24"/>
        <v>1.189471192504312</v>
      </c>
      <c r="AK78">
        <f t="shared" si="24"/>
        <v>0.43384247046519187</v>
      </c>
      <c r="AL78">
        <f t="shared" si="24"/>
        <v>0</v>
      </c>
    </row>
    <row r="79" spans="1:38" x14ac:dyDescent="0.2">
      <c r="C79">
        <f>IF(C76&gt;0,-C76/2,"")</f>
        <v>-35.176283727012873</v>
      </c>
      <c r="D79">
        <f t="shared" ref="D79:AL79" si="25">IF(D76&gt;0,-D76/2,"")</f>
        <v>-34.640786310249602</v>
      </c>
      <c r="E79">
        <f t="shared" si="25"/>
        <v>-31.690437392208942</v>
      </c>
      <c r="F79">
        <f t="shared" si="25"/>
        <v>-30.37985991856544</v>
      </c>
      <c r="G79">
        <f t="shared" si="25"/>
        <v>-28.428192389571961</v>
      </c>
      <c r="H79">
        <f t="shared" si="25"/>
        <v>-26.750391342486385</v>
      </c>
      <c r="I79">
        <f t="shared" si="25"/>
        <v>-25.32256114658361</v>
      </c>
      <c r="J79">
        <f t="shared" si="25"/>
        <v>-24.116320165137093</v>
      </c>
      <c r="K79">
        <f t="shared" si="25"/>
        <v>-23.099746812953526</v>
      </c>
      <c r="L79">
        <f t="shared" si="25"/>
        <v>-22.238788067035699</v>
      </c>
      <c r="M79">
        <f t="shared" si="25"/>
        <v>-21.498896388752765</v>
      </c>
      <c r="N79">
        <f t="shared" si="25"/>
        <v>-20.846621266929635</v>
      </c>
      <c r="O79">
        <f t="shared" si="25"/>
        <v>-20.250929824580126</v>
      </c>
      <c r="P79">
        <f t="shared" si="25"/>
        <v>-19.684133097876558</v>
      </c>
      <c r="Q79">
        <f t="shared" si="25"/>
        <v>-19.122401385031239</v>
      </c>
      <c r="R79">
        <f t="shared" si="25"/>
        <v>-18.545928220837432</v>
      </c>
      <c r="S79">
        <f t="shared" si="25"/>
        <v>-17.938837725028247</v>
      </c>
      <c r="T79">
        <f t="shared" si="25"/>
        <v>-17.288932345789167</v>
      </c>
      <c r="U79">
        <f t="shared" si="25"/>
        <v>-16.587361836502783</v>
      </c>
      <c r="V79">
        <f t="shared" si="25"/>
        <v>-15.828272135294887</v>
      </c>
      <c r="W79">
        <f t="shared" si="25"/>
        <v>-15.008472216858536</v>
      </c>
      <c r="X79">
        <f t="shared" si="25"/>
        <v>-14.12714114356392</v>
      </c>
      <c r="Y79">
        <f t="shared" si="25"/>
        <v>-13.185586958858238</v>
      </c>
      <c r="Z79">
        <f t="shared" si="25"/>
        <v>-12.187063046861134</v>
      </c>
      <c r="AA79">
        <f t="shared" si="25"/>
        <v>-11.136645189812784</v>
      </c>
      <c r="AB79">
        <f t="shared" si="25"/>
        <v>-10.041173110553125</v>
      </c>
      <c r="AC79">
        <f t="shared" si="25"/>
        <v>-8.9092636528440803</v>
      </c>
      <c r="AD79">
        <f t="shared" si="25"/>
        <v>-7.7514096353169775</v>
      </c>
      <c r="AE79">
        <f t="shared" si="25"/>
        <v>-6.580191010386816</v>
      </c>
      <c r="AF79">
        <f t="shared" si="25"/>
        <v>-5.4106486073888416</v>
      </c>
      <c r="AG79">
        <f t="shared" si="25"/>
        <v>-4.2609185397469416</v>
      </c>
      <c r="AH79">
        <f t="shared" si="25"/>
        <v>-3.1533324832700536</v>
      </c>
      <c r="AI79">
        <f t="shared" si="25"/>
        <v>-2.1164646680379913</v>
      </c>
      <c r="AJ79">
        <f t="shared" si="25"/>
        <v>-1.189471192504312</v>
      </c>
      <c r="AK79">
        <f t="shared" si="25"/>
        <v>-0.43384247046519187</v>
      </c>
      <c r="AL79">
        <f t="shared" si="25"/>
        <v>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</vt:lpstr>
    </vt:vector>
  </TitlesOfParts>
  <Company>University of Canterbury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Euan Mason</dc:creator>
  <cp:lastModifiedBy>Editor</cp:lastModifiedBy>
  <dcterms:created xsi:type="dcterms:W3CDTF">2008-03-03T07:43:36Z</dcterms:created>
  <dcterms:modified xsi:type="dcterms:W3CDTF">2022-03-18T13:01:28Z</dcterms:modified>
</cp:coreProperties>
</file>